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2" sheetId="2" r:id="rId1"/>
    <sheet name="Лист1" sheetId="1" r:id="rId2"/>
  </sheets>
  <definedNames>
    <definedName name="_xlnm.Print_Area" localSheetId="0">'22'!$A$1:$K$108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H69" i="2" s="1"/>
  <c r="I70" i="2"/>
  <c r="I69" i="2" s="1"/>
  <c r="J70" i="2"/>
  <c r="J69" i="2" s="1"/>
  <c r="K70" i="2"/>
  <c r="K69" i="2" s="1"/>
  <c r="G70" i="2"/>
  <c r="G69" i="2" s="1"/>
  <c r="G33" i="2"/>
  <c r="H28" i="2"/>
  <c r="I28" i="2"/>
  <c r="J28" i="2"/>
  <c r="K28" i="2"/>
  <c r="G28" i="2"/>
  <c r="G10" i="2"/>
  <c r="G9" i="2" s="1"/>
  <c r="H90" i="2"/>
  <c r="I90" i="2"/>
  <c r="J90" i="2"/>
  <c r="K90" i="2"/>
  <c r="G90" i="2"/>
  <c r="H97" i="2"/>
  <c r="I97" i="2"/>
  <c r="G97" i="2"/>
  <c r="K86" i="2"/>
  <c r="K85" i="2" s="1"/>
  <c r="G86" i="2"/>
  <c r="G85" i="2" s="1"/>
  <c r="H73" i="2"/>
  <c r="J73" i="2"/>
  <c r="G73" i="2"/>
  <c r="H83" i="2"/>
  <c r="I83" i="2"/>
  <c r="J83" i="2"/>
  <c r="K83" i="2"/>
  <c r="G83" i="2"/>
  <c r="H64" i="2"/>
  <c r="H63" i="2" s="1"/>
  <c r="I64" i="2"/>
  <c r="I63" i="2" s="1"/>
  <c r="J64" i="2"/>
  <c r="J63" i="2" s="1"/>
  <c r="K64" i="2"/>
  <c r="K63" i="2" s="1"/>
  <c r="G64" i="2"/>
  <c r="G63" i="2" s="1"/>
  <c r="H67" i="2"/>
  <c r="H66" i="2" s="1"/>
  <c r="I67" i="2"/>
  <c r="I66" i="2" s="1"/>
  <c r="K67" i="2"/>
  <c r="G67" i="2"/>
  <c r="G66" i="2" s="1"/>
  <c r="H51" i="2"/>
  <c r="H50" i="2" s="1"/>
  <c r="I51" i="2"/>
  <c r="I50" i="2" s="1"/>
  <c r="J51" i="2"/>
  <c r="J50" i="2" s="1"/>
  <c r="K51" i="2"/>
  <c r="G51" i="2"/>
  <c r="G50" i="2" s="1"/>
  <c r="H54" i="2"/>
  <c r="H53" i="2" s="1"/>
  <c r="I54" i="2"/>
  <c r="I53" i="2" s="1"/>
  <c r="J54" i="2"/>
  <c r="J53" i="2" s="1"/>
  <c r="K54" i="2"/>
  <c r="K53" i="2" s="1"/>
  <c r="G54" i="2"/>
  <c r="G53" i="2" s="1"/>
  <c r="H58" i="2"/>
  <c r="H57" i="2" s="1"/>
  <c r="I58" i="2"/>
  <c r="I57" i="2" s="1"/>
  <c r="J58" i="2"/>
  <c r="J57" i="2" s="1"/>
  <c r="K58" i="2"/>
  <c r="K57" i="2" s="1"/>
  <c r="G58" i="2"/>
  <c r="G57" i="2" s="1"/>
  <c r="H61" i="2"/>
  <c r="H60" i="2" s="1"/>
  <c r="I61" i="2"/>
  <c r="I60" i="2" s="1"/>
  <c r="J61" i="2"/>
  <c r="J60" i="2" s="1"/>
  <c r="K61" i="2"/>
  <c r="K60" i="2" s="1"/>
  <c r="G61" i="2"/>
  <c r="G60" i="2" s="1"/>
  <c r="G27" i="2" l="1"/>
  <c r="G8" i="2"/>
  <c r="G7" i="2" s="1"/>
  <c r="K66" i="2"/>
  <c r="K50" i="2"/>
  <c r="K98" i="2" l="1"/>
  <c r="K97" i="2" s="1"/>
  <c r="J98" i="2"/>
  <c r="J97" i="2" s="1"/>
  <c r="J89" i="2"/>
  <c r="I89" i="2"/>
  <c r="H89" i="2"/>
  <c r="I88" i="2"/>
  <c r="I87" i="2"/>
  <c r="H87" i="2"/>
  <c r="K76" i="2"/>
  <c r="I74" i="2"/>
  <c r="J68" i="2"/>
  <c r="H46" i="2"/>
  <c r="K38" i="2"/>
  <c r="H38" i="2"/>
  <c r="K37" i="2"/>
  <c r="K33" i="2" s="1"/>
  <c r="K27" i="2" s="1"/>
  <c r="J37" i="2"/>
  <c r="J33" i="2" s="1"/>
  <c r="J27" i="2" s="1"/>
  <c r="I37" i="2"/>
  <c r="I33" i="2" s="1"/>
  <c r="I27" i="2" s="1"/>
  <c r="I21" i="2"/>
  <c r="K19" i="2"/>
  <c r="K18" i="2"/>
  <c r="K17" i="2"/>
  <c r="I17" i="2"/>
  <c r="K16" i="2"/>
  <c r="K14" i="2"/>
  <c r="J14" i="2"/>
  <c r="J10" i="2" s="1"/>
  <c r="J9" i="2" s="1"/>
  <c r="I14" i="2"/>
  <c r="I10" i="2" s="1"/>
  <c r="I9" i="2" s="1"/>
  <c r="H14" i="2"/>
  <c r="H10" i="2" s="1"/>
  <c r="H9" i="2" s="1"/>
  <c r="K10" i="2" l="1"/>
  <c r="K9" i="2" s="1"/>
  <c r="H33" i="2"/>
  <c r="H27" i="2" s="1"/>
  <c r="J67" i="2"/>
  <c r="I73" i="2"/>
  <c r="I8" i="2" s="1"/>
  <c r="I7" i="2" s="1"/>
  <c r="K73" i="2"/>
  <c r="H86" i="2"/>
  <c r="H85" i="2" s="1"/>
  <c r="I86" i="2"/>
  <c r="I85" i="2" s="1"/>
  <c r="J86" i="2"/>
  <c r="J85" i="2" s="1"/>
  <c r="H8" i="2" l="1"/>
  <c r="H7" i="2" s="1"/>
  <c r="J66" i="2"/>
  <c r="J8" i="2" s="1"/>
  <c r="J7" i="2" s="1"/>
  <c r="K8" i="2" l="1"/>
  <c r="K7" i="2" s="1"/>
</calcChain>
</file>

<file path=xl/sharedStrings.xml><?xml version="1.0" encoding="utf-8"?>
<sst xmlns="http://schemas.openxmlformats.org/spreadsheetml/2006/main" count="201" uniqueCount="108">
  <si>
    <t>Әкімшінің коды</t>
  </si>
  <si>
    <t>Шығыстардың атауы</t>
  </si>
  <si>
    <t>Мемлекеттік мекеменің коды</t>
  </si>
  <si>
    <t>Бағдарлама</t>
  </si>
  <si>
    <t>464</t>
  </si>
  <si>
    <t>Ауданның (облыстық маңызы бар қаланың) білім бөлімі</t>
  </si>
  <si>
    <t>4830</t>
  </si>
  <si>
    <t xml:space="preserve"> "Қарғалы аудандық білім бөлімі" ММ</t>
  </si>
  <si>
    <t>001</t>
  </si>
  <si>
    <t>Жергілікті деңгейде білім беру саласындағы мемлекеттік саясатты іске асыру жөніндегі қызметтер</t>
  </si>
  <si>
    <t>000</t>
  </si>
  <si>
    <t>111</t>
  </si>
  <si>
    <t>Еңбек ақы</t>
  </si>
  <si>
    <t>113</t>
  </si>
  <si>
    <t>Өтемақы төлемдері</t>
  </si>
  <si>
    <t>121</t>
  </si>
  <si>
    <t>Әлеуметтік салық</t>
  </si>
  <si>
    <t>122</t>
  </si>
  <si>
    <t>Мемлекеттiк әлеуметтiк сақтандыру қорына әлеуметтiк аударымдар</t>
  </si>
  <si>
    <t>123</t>
  </si>
  <si>
    <t>Мiндеттi сақтандыру жарналары</t>
  </si>
  <si>
    <t>124</t>
  </si>
  <si>
    <t>Міндетті әлеуметтік медициналық сақтандыруға аударымдар</t>
  </si>
  <si>
    <t>131</t>
  </si>
  <si>
    <t>Техникалық персоналдың еңбегіне ақы төлеу</t>
  </si>
  <si>
    <t>135</t>
  </si>
  <si>
    <t>Техникалық персонал бойынша жұмыс берушілердің жарналары</t>
  </si>
  <si>
    <t>136</t>
  </si>
  <si>
    <t>Техникалық персоналдың ел iшiндегi iссапарлары мен қызметтiк жол жүрулері</t>
  </si>
  <si>
    <t>144</t>
  </si>
  <si>
    <t>Отын, жанар-жағар май материалдарын сатып алу</t>
  </si>
  <si>
    <t>149</t>
  </si>
  <si>
    <t>Өзге де қорларды сатып алу</t>
  </si>
  <si>
    <t>151</t>
  </si>
  <si>
    <t>Коммуналдық қызметтерге ақы төлеу</t>
  </si>
  <si>
    <t>152</t>
  </si>
  <si>
    <t>Байланыс қызметтерiне ақы төлеу</t>
  </si>
  <si>
    <t>159</t>
  </si>
  <si>
    <t>Өзге де қызметтер мен жұмыстарға ақы төлеу</t>
  </si>
  <si>
    <t>161</t>
  </si>
  <si>
    <t>Ел iшiндегi iссапарлар мен қызметтiк сапарлар</t>
  </si>
  <si>
    <t>162</t>
  </si>
  <si>
    <t>169</t>
  </si>
  <si>
    <t>Өзге де ағымдағы шығындар</t>
  </si>
  <si>
    <t>003</t>
  </si>
  <si>
    <t>Жалпы білім беру</t>
  </si>
  <si>
    <t>011</t>
  </si>
  <si>
    <t>Республикалық бюджеттен берілетін трансферттер есебiнен</t>
  </si>
  <si>
    <t>015</t>
  </si>
  <si>
    <t>Жергілікті бюджет қаражаты есебінен</t>
  </si>
  <si>
    <t>112</t>
  </si>
  <si>
    <t>163</t>
  </si>
  <si>
    <t>Жалпыға бiрдей мiндеттi орта бiлiм қорының шығындары</t>
  </si>
  <si>
    <t>004</t>
  </si>
  <si>
    <t>Ауданның (областык маңызы бар қаланың) мемлекеттік білім беру мекемелерінде білім беру жүйесін ақпараттандыру</t>
  </si>
  <si>
    <t>005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</si>
  <si>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</si>
  <si>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153</t>
  </si>
  <si>
    <t>Көлiктiк қызмет көрсетулерге ақы төлеу</t>
  </si>
  <si>
    <t>419</t>
  </si>
  <si>
    <t>Өзге де негізгі құралдарды сатып алу</t>
  </si>
  <si>
    <t>006</t>
  </si>
  <si>
    <t>Балаларға  қосымша білім беру</t>
  </si>
  <si>
    <t>007</t>
  </si>
  <si>
    <t>Аудандық (қалалалық) ауқымдағы мектеп олимпиадаларын және мектептен тыс іс-шараларды өткiзу</t>
  </si>
  <si>
    <t>009</t>
  </si>
  <si>
    <t>Мектепке дейінгі тәрбие мен оқыту ұйымдарының қызметін қамтамасыз ету</t>
  </si>
  <si>
    <t>012</t>
  </si>
  <si>
    <t>Мемлекеттік органның күрделі шығыстары</t>
  </si>
  <si>
    <t>Машиналар, жабдықтар, өндірістік және шаруашылық мүккамал құралдарын сатып алу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</si>
  <si>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</si>
  <si>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322</t>
  </si>
  <si>
    <t>Жеке тұлғаларға берiлетiн трансферттер</t>
  </si>
  <si>
    <t>023</t>
  </si>
  <si>
    <t>Әдістемелік жұмыс</t>
  </si>
  <si>
    <t>024</t>
  </si>
  <si>
    <t>Мектепке дейінгі білім беру ұйымдарында мемлекеттік білім беру тапсырысын іске асыру үшін ағымдағы облыстық маңызы бар қаланың ауыл, қала, ауылдық округ бюджеттерге нысаналы трансферттер</t>
  </si>
  <si>
    <t>030</t>
  </si>
  <si>
    <t>Патронат тәрбиешілерге берілген баланы (балаларды) асырап бағу</t>
  </si>
  <si>
    <t>132</t>
  </si>
  <si>
    <t>Патронат тәрбиешілердің еңбегіне ақы төлеу</t>
  </si>
  <si>
    <t>067</t>
  </si>
  <si>
    <t>Ведомстволық бағыныстағы мемлекеттік мекемелерінің және ұйымдарының күрделі шығыстары</t>
  </si>
  <si>
    <t>414</t>
  </si>
  <si>
    <t>418</t>
  </si>
  <si>
    <t>Мемлекеттік кәсіпорындарды материалдық-техникалық жарақтандыру</t>
  </si>
  <si>
    <t>421</t>
  </si>
  <si>
    <t>Жайларды, ғимараттарды, құрылыстарды, беру қондырғыларын күрделі жөндеу</t>
  </si>
  <si>
    <t>Мектепке дейінгі білім беру ұйымдарында мемлекеттік білім беру тапсырыстарын іске асыруға аудандардың (облыстық маңызы бар қалалардың) бюджеттеріне берілетін ағымдағы нысаналы трансферттер</t>
  </si>
  <si>
    <t>339</t>
  </si>
  <si>
    <t>Мемлекеттік басқарудың басқа деңгейлеріне ағымдағы трансферттер</t>
  </si>
  <si>
    <t>                                                           (қолы)  (қолды таратып жазу)</t>
  </si>
  <si>
    <t xml:space="preserve">                                       М.О. </t>
  </si>
  <si>
    <t>                                           (қолы)  (қолды таратып жазу</t>
  </si>
  <si>
    <t>Қарғалы аудандық білім бөліміне  2018 жылға бюджеттен қарастырылған қаражат бойынша ақпарат</t>
  </si>
  <si>
    <t>20.09.2018ж</t>
  </si>
  <si>
    <t>қыркүйек айына қаралған қаражат</t>
  </si>
  <si>
    <t>Өзге де қызметтер мен жұмыстарға ақы төлеу (қоқыс,компьют және офистік техникаларға қызмет көрсету, газетке жарнама беру,</t>
  </si>
  <si>
    <t>Өзге де қорларды сатып алу (канцелярия,шаруашылық,ағымдағы жөндеу тауарлары және автобөлшектер</t>
  </si>
  <si>
    <t>Елден тыс iссапарлар мен қызметтiк сапарлар</t>
  </si>
  <si>
    <t>қазан айына жоспарланған қаражат</t>
  </si>
  <si>
    <t>қараша айына жоспарланған қаражат</t>
  </si>
  <si>
    <t>желтоқсан айына жоспарланған  қаражат</t>
  </si>
  <si>
    <t>Қаңтар-тамыз айына  игерілген қаражат</t>
  </si>
  <si>
    <t>Ғимараттарды сатып алу</t>
  </si>
  <si>
    <t>Қосымша ақшалай төлемдер</t>
  </si>
  <si>
    <t>Мемлекеттік мекеменің басшысы   ___________________Сакауова И.Б.</t>
  </si>
  <si>
    <t>Орталықтандырылған бухгалтерияның орынбасары  ____________________Казекенова Ж.К.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</si>
</sst>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4" fillId="0" borderId="0" xfId="1" applyFont="1" applyFill="1"/>
    <xf numFmtId="0" fontId="1" fillId="0" borderId="0" xfId="1"/>
    <xf numFmtId="0" fontId="4" fillId="0" borderId="0" xfId="1" applyFont="1" applyFill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4" fillId="0" borderId="1" xfId="1" applyFont="1" applyFill="1" applyBorder="1"/>
    <xf numFmtId="0" fontId="5" fillId="0" borderId="3" xfId="1" applyFont="1" applyFill="1" applyBorder="1" applyAlignment="1">
      <alignment horizontal="center" vertical="center"/>
    </xf>
    <xf numFmtId="0" fontId="4" fillId="0" borderId="4" xfId="1" applyFont="1" applyFill="1" applyBorder="1"/>
    <xf numFmtId="0" fontId="5" fillId="0" borderId="0" xfId="1" applyFont="1" applyFill="1" applyAlignment="1">
      <alignment horizontal="left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/>
    <xf numFmtId="0" fontId="5" fillId="0" borderId="3" xfId="1" applyFont="1" applyFill="1" applyBorder="1" applyAlignment="1">
      <alignment horizontal="left" vertical="center" wrapText="1"/>
    </xf>
    <xf numFmtId="0" fontId="7" fillId="0" borderId="3" xfId="1" applyFont="1" applyFill="1" applyBorder="1"/>
    <xf numFmtId="49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2" fillId="2" borderId="0" xfId="1" applyFont="1" applyFill="1"/>
    <xf numFmtId="0" fontId="4" fillId="0" borderId="3" xfId="1" applyFont="1" applyFill="1" applyBorder="1"/>
    <xf numFmtId="49" fontId="4" fillId="0" borderId="3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 wrapText="1"/>
    </xf>
    <xf numFmtId="0" fontId="1" fillId="2" borderId="0" xfId="1" applyFill="1"/>
    <xf numFmtId="0" fontId="1" fillId="0" borderId="0" xfId="1" applyFill="1"/>
    <xf numFmtId="1" fontId="5" fillId="0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left" vertical="center" wrapText="1"/>
    </xf>
    <xf numFmtId="0" fontId="3" fillId="2" borderId="0" xfId="1" applyFont="1" applyFill="1"/>
    <xf numFmtId="0" fontId="7" fillId="0" borderId="5" xfId="1" applyFont="1" applyFill="1" applyBorder="1"/>
    <xf numFmtId="0" fontId="6" fillId="0" borderId="3" xfId="1" applyFont="1" applyFill="1" applyBorder="1"/>
    <xf numFmtId="0" fontId="5" fillId="0" borderId="5" xfId="1" applyFont="1" applyFill="1" applyBorder="1"/>
    <xf numFmtId="0" fontId="4" fillId="0" borderId="5" xfId="1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3" xfId="1" applyFont="1" applyFill="1" applyBorder="1"/>
    <xf numFmtId="49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6" fillId="0" borderId="0" xfId="2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0" xfId="1" applyFont="1"/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08"/>
  <sheetViews>
    <sheetView tabSelected="1" view="pageBreakPreview" zoomScale="93" zoomScaleNormal="100" zoomScaleSheetLayoutView="93" workbookViewId="0">
      <selection activeCell="F45" sqref="F45"/>
    </sheetView>
  </sheetViews>
  <sheetFormatPr defaultRowHeight="15" x14ac:dyDescent="0.25"/>
  <cols>
    <col min="1" max="1" width="3.85546875" style="1" customWidth="1"/>
    <col min="2" max="2" width="5.28515625" style="1" customWidth="1"/>
    <col min="3" max="4" width="4" style="1" customWidth="1"/>
    <col min="5" max="5" width="4.5703125" style="1" customWidth="1"/>
    <col min="6" max="6" width="54.5703125" style="1" customWidth="1"/>
    <col min="7" max="8" width="13.140625" style="39" customWidth="1"/>
    <col min="9" max="9" width="13.140625" style="40" customWidth="1"/>
    <col min="10" max="11" width="13.140625" style="39" customWidth="1"/>
    <col min="12" max="16384" width="9.140625" style="2"/>
  </cols>
  <sheetData>
    <row r="2" spans="1:11" s="55" customFormat="1" ht="45" customHeight="1" x14ac:dyDescent="0.3">
      <c r="A2" s="54"/>
      <c r="B2" s="54"/>
      <c r="C2" s="54"/>
      <c r="D2" s="54"/>
      <c r="E2" s="54"/>
      <c r="F2" s="57" t="s">
        <v>94</v>
      </c>
      <c r="G2" s="57"/>
      <c r="H2" s="57"/>
      <c r="I2" s="57"/>
      <c r="J2" s="56" t="s">
        <v>95</v>
      </c>
      <c r="K2" s="56"/>
    </row>
    <row r="4" spans="1:11" ht="11.25" customHeight="1" x14ac:dyDescent="0.25">
      <c r="A4" s="4" t="s">
        <v>0</v>
      </c>
      <c r="B4" s="5"/>
      <c r="C4" s="5"/>
      <c r="D4" s="5"/>
      <c r="E4" s="5"/>
      <c r="F4" s="6" t="s">
        <v>1</v>
      </c>
      <c r="G4" s="36" t="s">
        <v>103</v>
      </c>
      <c r="H4" s="36" t="s">
        <v>96</v>
      </c>
      <c r="I4" s="36" t="s">
        <v>100</v>
      </c>
      <c r="J4" s="36" t="s">
        <v>101</v>
      </c>
      <c r="K4" s="36" t="s">
        <v>102</v>
      </c>
    </row>
    <row r="5" spans="1:11" ht="11.25" customHeight="1" x14ac:dyDescent="0.25">
      <c r="A5" s="7"/>
      <c r="B5" s="8" t="s">
        <v>2</v>
      </c>
      <c r="F5" s="6"/>
      <c r="G5" s="37"/>
      <c r="H5" s="37"/>
      <c r="I5" s="37"/>
      <c r="J5" s="37"/>
      <c r="K5" s="37"/>
    </row>
    <row r="6" spans="1:11" ht="26.25" customHeight="1" x14ac:dyDescent="0.25">
      <c r="A6" s="7"/>
      <c r="C6" s="8" t="s">
        <v>3</v>
      </c>
      <c r="F6" s="6"/>
      <c r="G6" s="38"/>
      <c r="H6" s="38"/>
      <c r="I6" s="38"/>
      <c r="J6" s="38"/>
      <c r="K6" s="38"/>
    </row>
    <row r="7" spans="1:11" ht="24.75" customHeight="1" x14ac:dyDescent="0.25">
      <c r="A7" s="9" t="s">
        <v>4</v>
      </c>
      <c r="B7" s="10"/>
      <c r="C7" s="10"/>
      <c r="D7" s="10"/>
      <c r="E7" s="10"/>
      <c r="F7" s="11" t="s">
        <v>5</v>
      </c>
      <c r="G7" s="53">
        <f>G8</f>
        <v>1011454</v>
      </c>
      <c r="H7" s="53">
        <f t="shared" ref="H7:K7" si="0">H8</f>
        <v>66901.5</v>
      </c>
      <c r="I7" s="53">
        <f t="shared" si="0"/>
        <v>168392.5</v>
      </c>
      <c r="J7" s="53">
        <f t="shared" si="0"/>
        <v>154029</v>
      </c>
      <c r="K7" s="53">
        <f t="shared" si="0"/>
        <v>171550</v>
      </c>
    </row>
    <row r="8" spans="1:11" ht="17.25" customHeight="1" x14ac:dyDescent="0.25">
      <c r="A8" s="10"/>
      <c r="B8" s="9" t="s">
        <v>6</v>
      </c>
      <c r="C8" s="10"/>
      <c r="D8" s="10"/>
      <c r="E8" s="10"/>
      <c r="F8" s="11" t="s">
        <v>7</v>
      </c>
      <c r="G8" s="53">
        <f>G9+G27+G50+G53+G57+G60+G63+G66+G69+G73+G83+G85+G90+G97</f>
        <v>1011454</v>
      </c>
      <c r="H8" s="53">
        <f t="shared" ref="H8:K8" si="1">H9+H27+H50+H53+H57+H60+H63+H66+H69+H73+H83+H85+H90+H97</f>
        <v>66901.5</v>
      </c>
      <c r="I8" s="53">
        <f t="shared" si="1"/>
        <v>168392.5</v>
      </c>
      <c r="J8" s="53">
        <f t="shared" si="1"/>
        <v>154029</v>
      </c>
      <c r="K8" s="53">
        <f t="shared" si="1"/>
        <v>171550</v>
      </c>
    </row>
    <row r="9" spans="1:11" s="15" customFormat="1" ht="36.75" customHeight="1" x14ac:dyDescent="0.25">
      <c r="A9" s="12"/>
      <c r="B9" s="12"/>
      <c r="C9" s="13" t="s">
        <v>8</v>
      </c>
      <c r="D9" s="12"/>
      <c r="E9" s="12"/>
      <c r="F9" s="14" t="s">
        <v>9</v>
      </c>
      <c r="G9" s="41">
        <f>G10</f>
        <v>8568</v>
      </c>
      <c r="H9" s="41">
        <f t="shared" ref="H9:K9" si="2">H10</f>
        <v>395</v>
      </c>
      <c r="I9" s="41">
        <f t="shared" si="2"/>
        <v>2052</v>
      </c>
      <c r="J9" s="41">
        <f t="shared" si="2"/>
        <v>1425</v>
      </c>
      <c r="K9" s="41">
        <f t="shared" si="2"/>
        <v>1677</v>
      </c>
    </row>
    <row r="10" spans="1:11" ht="39.75" customHeight="1" x14ac:dyDescent="0.25">
      <c r="A10" s="10"/>
      <c r="B10" s="10"/>
      <c r="C10" s="10"/>
      <c r="D10" s="9" t="s">
        <v>10</v>
      </c>
      <c r="E10" s="10"/>
      <c r="F10" s="11" t="s">
        <v>9</v>
      </c>
      <c r="G10" s="35">
        <f>SUM(G11:G26)</f>
        <v>8568</v>
      </c>
      <c r="H10" s="35">
        <f t="shared" ref="H10:K10" si="3">SUM(H11:H26)</f>
        <v>395</v>
      </c>
      <c r="I10" s="35">
        <f t="shared" si="3"/>
        <v>2052</v>
      </c>
      <c r="J10" s="35">
        <f t="shared" si="3"/>
        <v>1425</v>
      </c>
      <c r="K10" s="35">
        <f t="shared" si="3"/>
        <v>1677</v>
      </c>
    </row>
    <row r="11" spans="1:11" s="19" customFormat="1" ht="11.25" customHeight="1" x14ac:dyDescent="0.25">
      <c r="A11" s="16"/>
      <c r="B11" s="16"/>
      <c r="C11" s="16"/>
      <c r="D11" s="16"/>
      <c r="E11" s="17" t="s">
        <v>11</v>
      </c>
      <c r="F11" s="18" t="s">
        <v>12</v>
      </c>
      <c r="G11" s="43">
        <v>2641</v>
      </c>
      <c r="H11" s="44">
        <v>50</v>
      </c>
      <c r="I11" s="44">
        <v>923</v>
      </c>
      <c r="J11" s="44">
        <v>533</v>
      </c>
      <c r="K11" s="44">
        <v>533</v>
      </c>
    </row>
    <row r="12" spans="1:11" s="19" customFormat="1" ht="11.25" customHeight="1" x14ac:dyDescent="0.25">
      <c r="A12" s="16"/>
      <c r="B12" s="16"/>
      <c r="C12" s="16"/>
      <c r="D12" s="16"/>
      <c r="E12" s="17" t="s">
        <v>13</v>
      </c>
      <c r="F12" s="18" t="s">
        <v>14</v>
      </c>
      <c r="G12" s="43">
        <v>774</v>
      </c>
      <c r="H12" s="44">
        <v>0</v>
      </c>
      <c r="I12" s="44">
        <v>69</v>
      </c>
      <c r="J12" s="44">
        <v>0</v>
      </c>
      <c r="K12" s="44">
        <v>299</v>
      </c>
    </row>
    <row r="13" spans="1:11" s="19" customFormat="1" ht="11.25" customHeight="1" x14ac:dyDescent="0.25">
      <c r="A13" s="16"/>
      <c r="B13" s="16"/>
      <c r="C13" s="16"/>
      <c r="D13" s="16"/>
      <c r="E13" s="17" t="s">
        <v>15</v>
      </c>
      <c r="F13" s="18" t="s">
        <v>16</v>
      </c>
      <c r="G13" s="43">
        <v>121</v>
      </c>
      <c r="H13" s="44">
        <v>29</v>
      </c>
      <c r="I13" s="44">
        <v>40</v>
      </c>
      <c r="J13" s="44">
        <v>29</v>
      </c>
      <c r="K13" s="44">
        <v>31</v>
      </c>
    </row>
    <row r="14" spans="1:11" s="19" customFormat="1" ht="25.5" x14ac:dyDescent="0.25">
      <c r="A14" s="16"/>
      <c r="B14" s="16"/>
      <c r="C14" s="16"/>
      <c r="D14" s="16"/>
      <c r="E14" s="17" t="s">
        <v>17</v>
      </c>
      <c r="F14" s="18" t="s">
        <v>18</v>
      </c>
      <c r="G14" s="43">
        <v>91</v>
      </c>
      <c r="H14" s="44">
        <f>24-8+5</f>
        <v>21</v>
      </c>
      <c r="I14" s="44">
        <f>28+5-17</f>
        <v>16</v>
      </c>
      <c r="J14" s="44">
        <f>24-8</f>
        <v>16</v>
      </c>
      <c r="K14" s="44">
        <f>52-32+5</f>
        <v>25</v>
      </c>
    </row>
    <row r="15" spans="1:11" s="19" customFormat="1" ht="12.75" customHeight="1" x14ac:dyDescent="0.25">
      <c r="A15" s="16"/>
      <c r="B15" s="16"/>
      <c r="C15" s="16"/>
      <c r="D15" s="16"/>
      <c r="E15" s="17" t="s">
        <v>19</v>
      </c>
      <c r="F15" s="18" t="s">
        <v>20</v>
      </c>
      <c r="G15" s="43">
        <v>13</v>
      </c>
      <c r="H15" s="44">
        <v>0</v>
      </c>
      <c r="I15" s="44">
        <v>0</v>
      </c>
      <c r="J15" s="44">
        <v>0</v>
      </c>
      <c r="K15" s="44">
        <v>0</v>
      </c>
    </row>
    <row r="16" spans="1:11" s="19" customFormat="1" ht="12.75" customHeight="1" x14ac:dyDescent="0.25">
      <c r="A16" s="16"/>
      <c r="B16" s="16"/>
      <c r="C16" s="16"/>
      <c r="D16" s="16"/>
      <c r="E16" s="17" t="s">
        <v>21</v>
      </c>
      <c r="F16" s="18" t="s">
        <v>22</v>
      </c>
      <c r="G16" s="43">
        <v>45</v>
      </c>
      <c r="H16" s="44">
        <v>8</v>
      </c>
      <c r="I16" s="44">
        <v>9</v>
      </c>
      <c r="J16" s="44">
        <v>8</v>
      </c>
      <c r="K16" s="44">
        <f>8+24+2</f>
        <v>34</v>
      </c>
    </row>
    <row r="17" spans="1:11" s="19" customFormat="1" ht="12.75" customHeight="1" x14ac:dyDescent="0.25">
      <c r="A17" s="16"/>
      <c r="B17" s="16"/>
      <c r="C17" s="16"/>
      <c r="D17" s="16"/>
      <c r="E17" s="17" t="s">
        <v>23</v>
      </c>
      <c r="F17" s="18" t="s">
        <v>24</v>
      </c>
      <c r="G17" s="43">
        <v>2549</v>
      </c>
      <c r="H17" s="44">
        <v>237</v>
      </c>
      <c r="I17" s="44">
        <f>304+129</f>
        <v>433</v>
      </c>
      <c r="J17" s="44">
        <v>504</v>
      </c>
      <c r="K17" s="44">
        <f>394-320+195+145</f>
        <v>414</v>
      </c>
    </row>
    <row r="18" spans="1:11" s="19" customFormat="1" ht="12.75" customHeight="1" x14ac:dyDescent="0.25">
      <c r="A18" s="16"/>
      <c r="B18" s="16"/>
      <c r="C18" s="16"/>
      <c r="D18" s="16"/>
      <c r="E18" s="17" t="s">
        <v>25</v>
      </c>
      <c r="F18" s="18" t="s">
        <v>26</v>
      </c>
      <c r="G18" s="43">
        <v>255</v>
      </c>
      <c r="H18" s="44">
        <v>23</v>
      </c>
      <c r="I18" s="44">
        <v>34</v>
      </c>
      <c r="J18" s="44">
        <v>71</v>
      </c>
      <c r="K18" s="44">
        <f>45-30+20</f>
        <v>35</v>
      </c>
    </row>
    <row r="19" spans="1:11" s="19" customFormat="1" ht="12.75" customHeight="1" x14ac:dyDescent="0.25">
      <c r="A19" s="16"/>
      <c r="B19" s="16"/>
      <c r="C19" s="16"/>
      <c r="D19" s="16"/>
      <c r="E19" s="17" t="s">
        <v>27</v>
      </c>
      <c r="F19" s="18" t="s">
        <v>28</v>
      </c>
      <c r="G19" s="43">
        <v>164</v>
      </c>
      <c r="H19" s="44">
        <v>0</v>
      </c>
      <c r="I19" s="44">
        <v>24</v>
      </c>
      <c r="J19" s="44">
        <v>50</v>
      </c>
      <c r="K19" s="44">
        <f>19+25+25</f>
        <v>69</v>
      </c>
    </row>
    <row r="20" spans="1:11" s="19" customFormat="1" ht="12" customHeight="1" x14ac:dyDescent="0.25">
      <c r="A20" s="16"/>
      <c r="B20" s="16"/>
      <c r="C20" s="16"/>
      <c r="D20" s="16"/>
      <c r="E20" s="17" t="s">
        <v>29</v>
      </c>
      <c r="F20" s="18" t="s">
        <v>30</v>
      </c>
      <c r="G20" s="43">
        <v>329</v>
      </c>
      <c r="H20" s="44">
        <v>0</v>
      </c>
      <c r="I20" s="44">
        <v>0</v>
      </c>
      <c r="J20" s="44">
        <v>0</v>
      </c>
      <c r="K20" s="44">
        <v>0</v>
      </c>
    </row>
    <row r="21" spans="1:11" s="19" customFormat="1" ht="24" customHeight="1" x14ac:dyDescent="0.25">
      <c r="A21" s="16"/>
      <c r="B21" s="16"/>
      <c r="C21" s="16"/>
      <c r="D21" s="16"/>
      <c r="E21" s="17" t="s">
        <v>31</v>
      </c>
      <c r="F21" s="18" t="s">
        <v>98</v>
      </c>
      <c r="G21" s="43">
        <v>333</v>
      </c>
      <c r="H21" s="44">
        <v>0</v>
      </c>
      <c r="I21" s="44">
        <f>450+112-260-52-21</f>
        <v>229</v>
      </c>
      <c r="J21" s="44">
        <v>0</v>
      </c>
      <c r="K21" s="44">
        <v>0</v>
      </c>
    </row>
    <row r="22" spans="1:11" s="19" customFormat="1" ht="12" customHeight="1" x14ac:dyDescent="0.25">
      <c r="A22" s="16"/>
      <c r="B22" s="16"/>
      <c r="C22" s="16"/>
      <c r="D22" s="16"/>
      <c r="E22" s="17" t="s">
        <v>33</v>
      </c>
      <c r="F22" s="18" t="s">
        <v>34</v>
      </c>
      <c r="G22" s="43">
        <v>315</v>
      </c>
      <c r="H22" s="44">
        <v>0</v>
      </c>
      <c r="I22" s="44">
        <v>51</v>
      </c>
      <c r="J22" s="44">
        <v>66</v>
      </c>
      <c r="K22" s="44">
        <v>73</v>
      </c>
    </row>
    <row r="23" spans="1:11" s="19" customFormat="1" ht="12" customHeight="1" x14ac:dyDescent="0.25">
      <c r="A23" s="16"/>
      <c r="B23" s="16"/>
      <c r="C23" s="16"/>
      <c r="D23" s="16"/>
      <c r="E23" s="17" t="s">
        <v>35</v>
      </c>
      <c r="F23" s="18" t="s">
        <v>36</v>
      </c>
      <c r="G23" s="43">
        <v>241</v>
      </c>
      <c r="H23" s="44">
        <v>0</v>
      </c>
      <c r="I23" s="44">
        <v>107</v>
      </c>
      <c r="J23" s="44">
        <v>38</v>
      </c>
      <c r="K23" s="44">
        <v>78</v>
      </c>
    </row>
    <row r="24" spans="1:11" s="19" customFormat="1" ht="24.75" customHeight="1" x14ac:dyDescent="0.25">
      <c r="A24" s="16"/>
      <c r="B24" s="16"/>
      <c r="C24" s="16"/>
      <c r="D24" s="16"/>
      <c r="E24" s="17" t="s">
        <v>37</v>
      </c>
      <c r="F24" s="18" t="s">
        <v>97</v>
      </c>
      <c r="G24" s="43">
        <v>298</v>
      </c>
      <c r="H24" s="44">
        <v>15</v>
      </c>
      <c r="I24" s="44">
        <v>80</v>
      </c>
      <c r="J24" s="44">
        <v>85</v>
      </c>
      <c r="K24" s="44">
        <v>66</v>
      </c>
    </row>
    <row r="25" spans="1:11" s="19" customFormat="1" ht="12" customHeight="1" x14ac:dyDescent="0.25">
      <c r="A25" s="16"/>
      <c r="B25" s="16"/>
      <c r="C25" s="16"/>
      <c r="D25" s="16"/>
      <c r="E25" s="17" t="s">
        <v>39</v>
      </c>
      <c r="F25" s="18" t="s">
        <v>40</v>
      </c>
      <c r="G25" s="43">
        <v>346</v>
      </c>
      <c r="H25" s="44">
        <v>12</v>
      </c>
      <c r="I25" s="44">
        <v>37</v>
      </c>
      <c r="J25" s="44">
        <v>25</v>
      </c>
      <c r="K25" s="44">
        <v>20</v>
      </c>
    </row>
    <row r="26" spans="1:11" s="19" customFormat="1" ht="12" customHeight="1" x14ac:dyDescent="0.25">
      <c r="A26" s="16"/>
      <c r="B26" s="16"/>
      <c r="C26" s="16"/>
      <c r="D26" s="16"/>
      <c r="E26" s="17" t="s">
        <v>41</v>
      </c>
      <c r="F26" s="18" t="s">
        <v>99</v>
      </c>
      <c r="G26" s="43">
        <v>53</v>
      </c>
      <c r="H26" s="44">
        <v>0</v>
      </c>
      <c r="I26" s="44">
        <v>0</v>
      </c>
      <c r="J26" s="44">
        <v>0</v>
      </c>
      <c r="K26" s="44">
        <v>0</v>
      </c>
    </row>
    <row r="27" spans="1:11" s="15" customFormat="1" x14ac:dyDescent="0.25">
      <c r="A27" s="12"/>
      <c r="B27" s="12"/>
      <c r="C27" s="13" t="s">
        <v>44</v>
      </c>
      <c r="D27" s="12"/>
      <c r="E27" s="12"/>
      <c r="F27" s="14" t="s">
        <v>45</v>
      </c>
      <c r="G27" s="41">
        <f>G28+G33</f>
        <v>712736</v>
      </c>
      <c r="H27" s="41">
        <f t="shared" ref="H27:K27" si="4">H28+H33</f>
        <v>27759</v>
      </c>
      <c r="I27" s="41">
        <f t="shared" si="4"/>
        <v>92162</v>
      </c>
      <c r="J27" s="41">
        <f t="shared" si="4"/>
        <v>117703</v>
      </c>
      <c r="K27" s="41">
        <f t="shared" si="4"/>
        <v>140758</v>
      </c>
    </row>
    <row r="28" spans="1:11" s="19" customFormat="1" ht="18" customHeight="1" x14ac:dyDescent="0.25">
      <c r="A28" s="10"/>
      <c r="B28" s="10"/>
      <c r="C28" s="10"/>
      <c r="D28" s="9" t="s">
        <v>46</v>
      </c>
      <c r="E28" s="10"/>
      <c r="F28" s="11" t="s">
        <v>47</v>
      </c>
      <c r="G28" s="35">
        <f>SUM(G29:G32)</f>
        <v>20063</v>
      </c>
      <c r="H28" s="35">
        <f t="shared" ref="H28:K28" si="5">SUM(H29:H32)</f>
        <v>2906</v>
      </c>
      <c r="I28" s="35">
        <f t="shared" si="5"/>
        <v>19137</v>
      </c>
      <c r="J28" s="35">
        <f t="shared" si="5"/>
        <v>8690</v>
      </c>
      <c r="K28" s="35">
        <f t="shared" si="5"/>
        <v>8984</v>
      </c>
    </row>
    <row r="29" spans="1:11" s="20" customFormat="1" ht="12" customHeight="1" x14ac:dyDescent="0.25">
      <c r="A29" s="16"/>
      <c r="B29" s="16"/>
      <c r="C29" s="16"/>
      <c r="D29" s="16"/>
      <c r="E29" s="17" t="s">
        <v>11</v>
      </c>
      <c r="F29" s="18" t="s">
        <v>12</v>
      </c>
      <c r="G29" s="43">
        <v>17858</v>
      </c>
      <c r="H29" s="44">
        <v>2219</v>
      </c>
      <c r="I29" s="44">
        <v>18139</v>
      </c>
      <c r="J29" s="44">
        <v>7941</v>
      </c>
      <c r="K29" s="44">
        <v>8198</v>
      </c>
    </row>
    <row r="30" spans="1:11" s="20" customFormat="1" ht="12" customHeight="1" x14ac:dyDescent="0.25">
      <c r="A30" s="16"/>
      <c r="B30" s="16"/>
      <c r="C30" s="16"/>
      <c r="D30" s="16"/>
      <c r="E30" s="17" t="s">
        <v>15</v>
      </c>
      <c r="F30" s="18" t="s">
        <v>16</v>
      </c>
      <c r="G30" s="43">
        <v>1147</v>
      </c>
      <c r="H30" s="44">
        <v>367</v>
      </c>
      <c r="I30" s="44">
        <v>534</v>
      </c>
      <c r="J30" s="44">
        <v>402</v>
      </c>
      <c r="K30" s="44">
        <v>419</v>
      </c>
    </row>
    <row r="31" spans="1:11" s="20" customFormat="1" ht="23.25" customHeight="1" x14ac:dyDescent="0.25">
      <c r="A31" s="16"/>
      <c r="B31" s="16"/>
      <c r="C31" s="16"/>
      <c r="D31" s="16"/>
      <c r="E31" s="17" t="s">
        <v>17</v>
      </c>
      <c r="F31" s="18" t="s">
        <v>18</v>
      </c>
      <c r="G31" s="43">
        <v>723</v>
      </c>
      <c r="H31" s="44">
        <v>219</v>
      </c>
      <c r="I31" s="44">
        <v>316</v>
      </c>
      <c r="J31" s="44">
        <v>235</v>
      </c>
      <c r="K31" s="44">
        <v>249</v>
      </c>
    </row>
    <row r="32" spans="1:11" s="20" customFormat="1" ht="24.75" customHeight="1" x14ac:dyDescent="0.25">
      <c r="A32" s="16"/>
      <c r="B32" s="16"/>
      <c r="C32" s="16"/>
      <c r="D32" s="16"/>
      <c r="E32" s="17" t="s">
        <v>21</v>
      </c>
      <c r="F32" s="18" t="s">
        <v>22</v>
      </c>
      <c r="G32" s="43">
        <v>335</v>
      </c>
      <c r="H32" s="44">
        <v>101</v>
      </c>
      <c r="I32" s="44">
        <v>148</v>
      </c>
      <c r="J32" s="44">
        <v>112</v>
      </c>
      <c r="K32" s="44">
        <v>118</v>
      </c>
    </row>
    <row r="33" spans="1:11" ht="17.25" customHeight="1" x14ac:dyDescent="0.25">
      <c r="A33" s="10"/>
      <c r="B33" s="10"/>
      <c r="C33" s="10"/>
      <c r="D33" s="9" t="s">
        <v>48</v>
      </c>
      <c r="E33" s="10"/>
      <c r="F33" s="11" t="s">
        <v>49</v>
      </c>
      <c r="G33" s="35">
        <f>SUM(G34:G49)</f>
        <v>692673</v>
      </c>
      <c r="H33" s="35">
        <f t="shared" ref="H33:K33" si="6">SUM(H34:H49)</f>
        <v>24853</v>
      </c>
      <c r="I33" s="35">
        <f t="shared" si="6"/>
        <v>73025</v>
      </c>
      <c r="J33" s="35">
        <f t="shared" si="6"/>
        <v>109013</v>
      </c>
      <c r="K33" s="35">
        <f t="shared" si="6"/>
        <v>131774</v>
      </c>
    </row>
    <row r="34" spans="1:11" s="19" customFormat="1" ht="12" customHeight="1" x14ac:dyDescent="0.25">
      <c r="A34" s="16"/>
      <c r="B34" s="16"/>
      <c r="C34" s="16"/>
      <c r="D34" s="16"/>
      <c r="E34" s="17" t="s">
        <v>11</v>
      </c>
      <c r="F34" s="18" t="s">
        <v>12</v>
      </c>
      <c r="G34" s="43">
        <v>486727</v>
      </c>
      <c r="H34" s="44">
        <v>14202</v>
      </c>
      <c r="I34" s="44">
        <v>52527</v>
      </c>
      <c r="J34" s="44">
        <v>82023</v>
      </c>
      <c r="K34" s="44">
        <v>109973</v>
      </c>
    </row>
    <row r="35" spans="1:11" s="19" customFormat="1" ht="12" customHeight="1" x14ac:dyDescent="0.25">
      <c r="A35" s="16"/>
      <c r="B35" s="16"/>
      <c r="C35" s="16"/>
      <c r="D35" s="16"/>
      <c r="E35" s="17" t="s">
        <v>50</v>
      </c>
      <c r="F35" s="18" t="s">
        <v>105</v>
      </c>
      <c r="G35" s="43">
        <v>1642</v>
      </c>
      <c r="H35" s="44">
        <v>0</v>
      </c>
      <c r="I35" s="44">
        <v>0</v>
      </c>
      <c r="J35" s="44">
        <v>0</v>
      </c>
      <c r="K35" s="44">
        <v>0</v>
      </c>
    </row>
    <row r="36" spans="1:11" s="19" customFormat="1" ht="12" customHeight="1" x14ac:dyDescent="0.25">
      <c r="A36" s="16"/>
      <c r="B36" s="16"/>
      <c r="C36" s="16"/>
      <c r="D36" s="16"/>
      <c r="E36" s="17" t="s">
        <v>13</v>
      </c>
      <c r="F36" s="18" t="s">
        <v>14</v>
      </c>
      <c r="G36" s="43">
        <v>42473</v>
      </c>
      <c r="H36" s="44">
        <v>0</v>
      </c>
      <c r="I36" s="44">
        <v>142</v>
      </c>
      <c r="J36" s="44">
        <v>53</v>
      </c>
      <c r="K36" s="44">
        <v>0</v>
      </c>
    </row>
    <row r="37" spans="1:11" s="19" customFormat="1" ht="12" customHeight="1" x14ac:dyDescent="0.25">
      <c r="A37" s="16"/>
      <c r="B37" s="16"/>
      <c r="C37" s="16"/>
      <c r="D37" s="16"/>
      <c r="E37" s="17" t="s">
        <v>15</v>
      </c>
      <c r="F37" s="18" t="s">
        <v>16</v>
      </c>
      <c r="G37" s="43">
        <v>28790</v>
      </c>
      <c r="H37" s="44">
        <v>3354</v>
      </c>
      <c r="I37" s="44">
        <f>3497-119-774+530</f>
        <v>3134</v>
      </c>
      <c r="J37" s="44">
        <f>3497-119-24</f>
        <v>3354</v>
      </c>
      <c r="K37" s="44">
        <f>4322-285-10-921</f>
        <v>3106</v>
      </c>
    </row>
    <row r="38" spans="1:11" s="19" customFormat="1" ht="22.5" customHeight="1" x14ac:dyDescent="0.25">
      <c r="A38" s="16"/>
      <c r="B38" s="16"/>
      <c r="C38" s="16"/>
      <c r="D38" s="16"/>
      <c r="E38" s="17" t="s">
        <v>17</v>
      </c>
      <c r="F38" s="18" t="s">
        <v>18</v>
      </c>
      <c r="G38" s="43">
        <v>14653</v>
      </c>
      <c r="H38" s="44">
        <f>1954+399</f>
        <v>2353</v>
      </c>
      <c r="I38" s="44">
        <v>1909</v>
      </c>
      <c r="J38" s="44">
        <v>1837</v>
      </c>
      <c r="K38" s="44">
        <f>5934-1165-2127-602</f>
        <v>2040</v>
      </c>
    </row>
    <row r="39" spans="1:11" s="19" customFormat="1" ht="16.5" customHeight="1" x14ac:dyDescent="0.25">
      <c r="A39" s="16"/>
      <c r="B39" s="16"/>
      <c r="C39" s="16"/>
      <c r="D39" s="16"/>
      <c r="E39" s="17" t="s">
        <v>19</v>
      </c>
      <c r="F39" s="18" t="s">
        <v>20</v>
      </c>
      <c r="G39" s="43">
        <v>277</v>
      </c>
      <c r="H39" s="44">
        <v>0</v>
      </c>
      <c r="I39" s="44">
        <v>0</v>
      </c>
      <c r="J39" s="44">
        <v>0</v>
      </c>
      <c r="K39" s="44">
        <v>0</v>
      </c>
    </row>
    <row r="40" spans="1:11" s="19" customFormat="1" ht="22.5" customHeight="1" x14ac:dyDescent="0.25">
      <c r="A40" s="16"/>
      <c r="B40" s="16"/>
      <c r="C40" s="16"/>
      <c r="D40" s="16"/>
      <c r="E40" s="17" t="s">
        <v>21</v>
      </c>
      <c r="F40" s="18" t="s">
        <v>22</v>
      </c>
      <c r="G40" s="43">
        <v>7299</v>
      </c>
      <c r="H40" s="44">
        <v>756</v>
      </c>
      <c r="I40" s="44">
        <v>908</v>
      </c>
      <c r="J40" s="44">
        <v>908</v>
      </c>
      <c r="K40" s="44">
        <v>5841</v>
      </c>
    </row>
    <row r="41" spans="1:11" s="19" customFormat="1" ht="12" customHeight="1" x14ac:dyDescent="0.25">
      <c r="A41" s="16"/>
      <c r="B41" s="16"/>
      <c r="C41" s="16"/>
      <c r="D41" s="16"/>
      <c r="E41" s="17" t="s">
        <v>29</v>
      </c>
      <c r="F41" s="18" t="s">
        <v>30</v>
      </c>
      <c r="G41" s="43">
        <v>31937</v>
      </c>
      <c r="H41" s="44">
        <v>0</v>
      </c>
      <c r="I41" s="44">
        <v>424</v>
      </c>
      <c r="J41" s="44">
        <v>0</v>
      </c>
      <c r="K41" s="44">
        <v>0</v>
      </c>
    </row>
    <row r="42" spans="1:11" s="19" customFormat="1" ht="25.5" customHeight="1" x14ac:dyDescent="0.25">
      <c r="A42" s="16"/>
      <c r="B42" s="16"/>
      <c r="C42" s="16"/>
      <c r="D42" s="16"/>
      <c r="E42" s="17" t="s">
        <v>31</v>
      </c>
      <c r="F42" s="18" t="s">
        <v>98</v>
      </c>
      <c r="G42" s="43">
        <v>15453</v>
      </c>
      <c r="H42" s="44">
        <v>0</v>
      </c>
      <c r="I42" s="44">
        <v>0</v>
      </c>
      <c r="J42" s="44">
        <v>3659</v>
      </c>
      <c r="K42" s="44">
        <v>0</v>
      </c>
    </row>
    <row r="43" spans="1:11" s="19" customFormat="1" ht="12" customHeight="1" x14ac:dyDescent="0.25">
      <c r="A43" s="16"/>
      <c r="B43" s="16"/>
      <c r="C43" s="16"/>
      <c r="D43" s="16"/>
      <c r="E43" s="17" t="s">
        <v>33</v>
      </c>
      <c r="F43" s="18" t="s">
        <v>34</v>
      </c>
      <c r="G43" s="43">
        <v>17597</v>
      </c>
      <c r="H43" s="44">
        <v>755</v>
      </c>
      <c r="I43" s="44">
        <v>2655</v>
      </c>
      <c r="J43" s="44">
        <v>3587</v>
      </c>
      <c r="K43" s="44">
        <v>4023</v>
      </c>
    </row>
    <row r="44" spans="1:11" s="19" customFormat="1" ht="12" customHeight="1" x14ac:dyDescent="0.25">
      <c r="A44" s="16"/>
      <c r="B44" s="16"/>
      <c r="C44" s="16"/>
      <c r="D44" s="16"/>
      <c r="E44" s="17" t="s">
        <v>35</v>
      </c>
      <c r="F44" s="18" t="s">
        <v>36</v>
      </c>
      <c r="G44" s="43">
        <v>591</v>
      </c>
      <c r="H44" s="44">
        <v>55</v>
      </c>
      <c r="I44" s="44">
        <v>56</v>
      </c>
      <c r="J44" s="44">
        <v>55</v>
      </c>
      <c r="K44" s="44">
        <v>113</v>
      </c>
    </row>
    <row r="45" spans="1:11" s="19" customFormat="1" ht="27" customHeight="1" x14ac:dyDescent="0.25">
      <c r="A45" s="16"/>
      <c r="B45" s="16"/>
      <c r="C45" s="16"/>
      <c r="D45" s="16"/>
      <c r="E45" s="17" t="s">
        <v>37</v>
      </c>
      <c r="F45" s="18" t="s">
        <v>97</v>
      </c>
      <c r="G45" s="43">
        <v>15273</v>
      </c>
      <c r="H45" s="44">
        <v>796</v>
      </c>
      <c r="I45" s="44">
        <v>3038</v>
      </c>
      <c r="J45" s="44">
        <v>4309</v>
      </c>
      <c r="K45" s="44">
        <v>1145</v>
      </c>
    </row>
    <row r="46" spans="1:11" s="19" customFormat="1" ht="12" customHeight="1" x14ac:dyDescent="0.25">
      <c r="A46" s="16"/>
      <c r="B46" s="16"/>
      <c r="C46" s="16"/>
      <c r="D46" s="16"/>
      <c r="E46" s="17" t="s">
        <v>39</v>
      </c>
      <c r="F46" s="18" t="s">
        <v>40</v>
      </c>
      <c r="G46" s="43">
        <v>8072</v>
      </c>
      <c r="H46" s="44">
        <f>391-320</f>
        <v>71</v>
      </c>
      <c r="I46" s="44">
        <v>0</v>
      </c>
      <c r="J46" s="44">
        <v>0</v>
      </c>
      <c r="K46" s="44">
        <v>0</v>
      </c>
    </row>
    <row r="47" spans="1:11" s="19" customFormat="1" ht="12" customHeight="1" x14ac:dyDescent="0.25">
      <c r="A47" s="16"/>
      <c r="B47" s="16"/>
      <c r="C47" s="16"/>
      <c r="D47" s="16"/>
      <c r="E47" s="17" t="s">
        <v>41</v>
      </c>
      <c r="F47" s="18" t="s">
        <v>99</v>
      </c>
      <c r="G47" s="43">
        <v>53</v>
      </c>
      <c r="H47" s="44"/>
      <c r="I47" s="44"/>
      <c r="J47" s="44"/>
      <c r="K47" s="44"/>
    </row>
    <row r="48" spans="1:11" s="19" customFormat="1" ht="13.5" customHeight="1" x14ac:dyDescent="0.25">
      <c r="A48" s="16"/>
      <c r="B48" s="16"/>
      <c r="C48" s="16"/>
      <c r="D48" s="16"/>
      <c r="E48" s="17" t="s">
        <v>51</v>
      </c>
      <c r="F48" s="18" t="s">
        <v>52</v>
      </c>
      <c r="G48" s="43">
        <v>11064</v>
      </c>
      <c r="H48" s="44">
        <v>0</v>
      </c>
      <c r="I48" s="44">
        <v>4065</v>
      </c>
      <c r="J48" s="44">
        <v>5061</v>
      </c>
      <c r="K48" s="44">
        <v>5533</v>
      </c>
    </row>
    <row r="49" spans="1:11" s="19" customFormat="1" ht="16.5" customHeight="1" x14ac:dyDescent="0.25">
      <c r="A49" s="16"/>
      <c r="B49" s="16"/>
      <c r="C49" s="16"/>
      <c r="D49" s="16"/>
      <c r="E49" s="17" t="s">
        <v>42</v>
      </c>
      <c r="F49" s="18" t="s">
        <v>43</v>
      </c>
      <c r="G49" s="43">
        <v>10772</v>
      </c>
      <c r="H49" s="44">
        <v>2511</v>
      </c>
      <c r="I49" s="44">
        <v>4167</v>
      </c>
      <c r="J49" s="44">
        <v>4167</v>
      </c>
      <c r="K49" s="44">
        <v>0</v>
      </c>
    </row>
    <row r="50" spans="1:11" s="15" customFormat="1" ht="29.25" customHeight="1" x14ac:dyDescent="0.25">
      <c r="A50" s="12"/>
      <c r="B50" s="12"/>
      <c r="C50" s="13" t="s">
        <v>53</v>
      </c>
      <c r="D50" s="12"/>
      <c r="E50" s="12"/>
      <c r="F50" s="14" t="s">
        <v>54</v>
      </c>
      <c r="G50" s="41">
        <f>G51</f>
        <v>5324</v>
      </c>
      <c r="H50" s="41">
        <f t="shared" ref="H50:K51" si="7">H51</f>
        <v>9700</v>
      </c>
      <c r="I50" s="41">
        <f t="shared" si="7"/>
        <v>10367</v>
      </c>
      <c r="J50" s="41">
        <f t="shared" si="7"/>
        <v>10356</v>
      </c>
      <c r="K50" s="41">
        <f t="shared" si="7"/>
        <v>10270</v>
      </c>
    </row>
    <row r="51" spans="1:11" s="19" customFormat="1" ht="29.25" customHeight="1" x14ac:dyDescent="0.25">
      <c r="A51" s="10"/>
      <c r="B51" s="10"/>
      <c r="C51" s="10"/>
      <c r="D51" s="9" t="s">
        <v>10</v>
      </c>
      <c r="E51" s="10"/>
      <c r="F51" s="11" t="s">
        <v>54</v>
      </c>
      <c r="G51" s="35">
        <f>G52</f>
        <v>5324</v>
      </c>
      <c r="H51" s="35">
        <f t="shared" si="7"/>
        <v>9700</v>
      </c>
      <c r="I51" s="35">
        <f t="shared" si="7"/>
        <v>10367</v>
      </c>
      <c r="J51" s="35">
        <f t="shared" si="7"/>
        <v>10356</v>
      </c>
      <c r="K51" s="35">
        <f t="shared" si="7"/>
        <v>10270</v>
      </c>
    </row>
    <row r="52" spans="1:11" s="19" customFormat="1" ht="11.25" customHeight="1" x14ac:dyDescent="0.25">
      <c r="A52" s="16"/>
      <c r="B52" s="16"/>
      <c r="C52" s="16"/>
      <c r="D52" s="16"/>
      <c r="E52" s="17" t="s">
        <v>35</v>
      </c>
      <c r="F52" s="18" t="s">
        <v>36</v>
      </c>
      <c r="G52" s="43">
        <v>5324</v>
      </c>
      <c r="H52" s="44">
        <v>9700</v>
      </c>
      <c r="I52" s="44">
        <v>10367</v>
      </c>
      <c r="J52" s="44">
        <v>10356</v>
      </c>
      <c r="K52" s="44">
        <v>10270</v>
      </c>
    </row>
    <row r="53" spans="1:11" s="15" customFormat="1" ht="50.25" customHeight="1" x14ac:dyDescent="0.25">
      <c r="A53" s="12"/>
      <c r="B53" s="12"/>
      <c r="C53" s="13" t="s">
        <v>55</v>
      </c>
      <c r="D53" s="12"/>
      <c r="E53" s="12"/>
      <c r="F53" s="14" t="s">
        <v>56</v>
      </c>
      <c r="G53" s="41">
        <f>+G54</f>
        <v>6580</v>
      </c>
      <c r="H53" s="41">
        <f t="shared" ref="H53:K53" si="8">+H54</f>
        <v>17365</v>
      </c>
      <c r="I53" s="41">
        <f t="shared" si="8"/>
        <v>3443</v>
      </c>
      <c r="J53" s="41">
        <f t="shared" si="8"/>
        <v>227</v>
      </c>
      <c r="K53" s="41">
        <f t="shared" si="8"/>
        <v>0</v>
      </c>
    </row>
    <row r="54" spans="1:11" s="19" customFormat="1" ht="49.5" customHeight="1" x14ac:dyDescent="0.25">
      <c r="A54" s="10"/>
      <c r="B54" s="10"/>
      <c r="C54" s="10"/>
      <c r="D54" s="9" t="s">
        <v>10</v>
      </c>
      <c r="E54" s="10"/>
      <c r="F54" s="11" t="s">
        <v>56</v>
      </c>
      <c r="G54" s="35">
        <f>G55+G56</f>
        <v>6580</v>
      </c>
      <c r="H54" s="35">
        <f t="shared" ref="H54:K54" si="9">H55+H56</f>
        <v>17365</v>
      </c>
      <c r="I54" s="35">
        <f t="shared" si="9"/>
        <v>3443</v>
      </c>
      <c r="J54" s="35">
        <f t="shared" si="9"/>
        <v>227</v>
      </c>
      <c r="K54" s="35">
        <f t="shared" si="9"/>
        <v>0</v>
      </c>
    </row>
    <row r="55" spans="1:11" s="19" customFormat="1" ht="13.5" customHeight="1" x14ac:dyDescent="0.25">
      <c r="A55" s="16"/>
      <c r="B55" s="16"/>
      <c r="C55" s="16"/>
      <c r="D55" s="16"/>
      <c r="E55" s="17" t="s">
        <v>57</v>
      </c>
      <c r="F55" s="18" t="s">
        <v>58</v>
      </c>
      <c r="G55" s="43">
        <v>0</v>
      </c>
      <c r="H55" s="44">
        <v>323</v>
      </c>
      <c r="I55" s="44">
        <v>0</v>
      </c>
      <c r="J55" s="44">
        <v>227</v>
      </c>
      <c r="K55" s="44">
        <v>0</v>
      </c>
    </row>
    <row r="56" spans="1:11" s="19" customFormat="1" ht="13.5" customHeight="1" x14ac:dyDescent="0.25">
      <c r="A56" s="16"/>
      <c r="B56" s="16"/>
      <c r="C56" s="16"/>
      <c r="D56" s="16"/>
      <c r="E56" s="17" t="s">
        <v>59</v>
      </c>
      <c r="F56" s="18" t="s">
        <v>60</v>
      </c>
      <c r="G56" s="43">
        <v>6580</v>
      </c>
      <c r="H56" s="44">
        <v>17042</v>
      </c>
      <c r="I56" s="44">
        <v>3443</v>
      </c>
      <c r="J56" s="44">
        <v>0</v>
      </c>
      <c r="K56" s="44">
        <v>0</v>
      </c>
    </row>
    <row r="57" spans="1:11" s="15" customFormat="1" ht="13.5" customHeight="1" x14ac:dyDescent="0.25">
      <c r="A57" s="12"/>
      <c r="B57" s="12"/>
      <c r="C57" s="13" t="s">
        <v>61</v>
      </c>
      <c r="D57" s="12"/>
      <c r="E57" s="12"/>
      <c r="F57" s="14" t="s">
        <v>62</v>
      </c>
      <c r="G57" s="41">
        <f>G58</f>
        <v>44726</v>
      </c>
      <c r="H57" s="41">
        <f t="shared" ref="H57:K58" si="10">H58</f>
        <v>2991</v>
      </c>
      <c r="I57" s="41">
        <f t="shared" si="10"/>
        <v>1972</v>
      </c>
      <c r="J57" s="41">
        <f t="shared" si="10"/>
        <v>10476</v>
      </c>
      <c r="K57" s="41">
        <f t="shared" si="10"/>
        <v>6317</v>
      </c>
    </row>
    <row r="58" spans="1:11" s="19" customFormat="1" ht="13.5" customHeight="1" x14ac:dyDescent="0.25">
      <c r="A58" s="10"/>
      <c r="B58" s="10"/>
      <c r="C58" s="10"/>
      <c r="D58" s="9" t="s">
        <v>10</v>
      </c>
      <c r="E58" s="10"/>
      <c r="F58" s="11" t="s">
        <v>62</v>
      </c>
      <c r="G58" s="35">
        <f>G59</f>
        <v>44726</v>
      </c>
      <c r="H58" s="35">
        <f t="shared" si="10"/>
        <v>2991</v>
      </c>
      <c r="I58" s="35">
        <f t="shared" si="10"/>
        <v>1972</v>
      </c>
      <c r="J58" s="35">
        <f t="shared" si="10"/>
        <v>10476</v>
      </c>
      <c r="K58" s="35">
        <f t="shared" si="10"/>
        <v>6317</v>
      </c>
    </row>
    <row r="59" spans="1:11" s="19" customFormat="1" ht="13.5" customHeight="1" x14ac:dyDescent="0.25">
      <c r="A59" s="16"/>
      <c r="B59" s="16"/>
      <c r="C59" s="16"/>
      <c r="D59" s="16"/>
      <c r="E59" s="17" t="s">
        <v>37</v>
      </c>
      <c r="F59" s="18" t="s">
        <v>38</v>
      </c>
      <c r="G59" s="43">
        <v>44726</v>
      </c>
      <c r="H59" s="44">
        <v>2991</v>
      </c>
      <c r="I59" s="44">
        <v>1972</v>
      </c>
      <c r="J59" s="44">
        <v>10476</v>
      </c>
      <c r="K59" s="44">
        <v>6317</v>
      </c>
    </row>
    <row r="60" spans="1:11" s="15" customFormat="1" ht="23.25" customHeight="1" x14ac:dyDescent="0.25">
      <c r="A60" s="12"/>
      <c r="B60" s="12"/>
      <c r="C60" s="13" t="s">
        <v>63</v>
      </c>
      <c r="D60" s="12"/>
      <c r="E60" s="12"/>
      <c r="F60" s="14" t="s">
        <v>64</v>
      </c>
      <c r="G60" s="41">
        <f>G61</f>
        <v>5392</v>
      </c>
      <c r="H60" s="41">
        <f t="shared" ref="H60:K60" si="11">H61</f>
        <v>0</v>
      </c>
      <c r="I60" s="41">
        <f t="shared" si="11"/>
        <v>212</v>
      </c>
      <c r="J60" s="41">
        <f t="shared" si="11"/>
        <v>379</v>
      </c>
      <c r="K60" s="41">
        <f t="shared" si="11"/>
        <v>1953</v>
      </c>
    </row>
    <row r="61" spans="1:11" s="19" customFormat="1" ht="38.25" customHeight="1" x14ac:dyDescent="0.25">
      <c r="A61" s="10"/>
      <c r="B61" s="10"/>
      <c r="C61" s="10"/>
      <c r="D61" s="9" t="s">
        <v>10</v>
      </c>
      <c r="E61" s="10"/>
      <c r="F61" s="11" t="s">
        <v>64</v>
      </c>
      <c r="G61" s="35">
        <f>G62</f>
        <v>5392</v>
      </c>
      <c r="H61" s="35">
        <f t="shared" ref="H61:K61" si="12">H62</f>
        <v>0</v>
      </c>
      <c r="I61" s="35">
        <f t="shared" si="12"/>
        <v>212</v>
      </c>
      <c r="J61" s="35">
        <f t="shared" si="12"/>
        <v>379</v>
      </c>
      <c r="K61" s="35">
        <f t="shared" si="12"/>
        <v>1953</v>
      </c>
    </row>
    <row r="62" spans="1:11" s="19" customFormat="1" x14ac:dyDescent="0.25">
      <c r="A62" s="16"/>
      <c r="B62" s="16"/>
      <c r="C62" s="16"/>
      <c r="D62" s="16"/>
      <c r="E62" s="17" t="s">
        <v>42</v>
      </c>
      <c r="F62" s="18" t="s">
        <v>43</v>
      </c>
      <c r="G62" s="43">
        <v>5392</v>
      </c>
      <c r="H62" s="44">
        <v>0</v>
      </c>
      <c r="I62" s="44">
        <v>212</v>
      </c>
      <c r="J62" s="44">
        <v>379</v>
      </c>
      <c r="K62" s="44">
        <v>1953</v>
      </c>
    </row>
    <row r="63" spans="1:11" s="15" customFormat="1" ht="24" customHeight="1" x14ac:dyDescent="0.25">
      <c r="A63" s="12"/>
      <c r="B63" s="12"/>
      <c r="C63" s="13" t="s">
        <v>65</v>
      </c>
      <c r="D63" s="12"/>
      <c r="E63" s="12"/>
      <c r="F63" s="14" t="s">
        <v>66</v>
      </c>
      <c r="G63" s="41">
        <f>G64</f>
        <v>29129</v>
      </c>
      <c r="H63" s="41">
        <f t="shared" ref="H63:K64" si="13">H64</f>
        <v>0</v>
      </c>
      <c r="I63" s="41">
        <f t="shared" si="13"/>
        <v>8013</v>
      </c>
      <c r="J63" s="41">
        <f t="shared" si="13"/>
        <v>4086</v>
      </c>
      <c r="K63" s="41">
        <f t="shared" si="13"/>
        <v>6854</v>
      </c>
    </row>
    <row r="64" spans="1:11" s="19" customFormat="1" ht="24" customHeight="1" x14ac:dyDescent="0.25">
      <c r="A64" s="10"/>
      <c r="B64" s="10"/>
      <c r="C64" s="10"/>
      <c r="D64" s="9" t="s">
        <v>10</v>
      </c>
      <c r="E64" s="10"/>
      <c r="F64" s="11" t="s">
        <v>66</v>
      </c>
      <c r="G64" s="35">
        <f>G65</f>
        <v>29129</v>
      </c>
      <c r="H64" s="35">
        <f t="shared" si="13"/>
        <v>0</v>
      </c>
      <c r="I64" s="35">
        <f t="shared" si="13"/>
        <v>8013</v>
      </c>
      <c r="J64" s="35">
        <f t="shared" si="13"/>
        <v>4086</v>
      </c>
      <c r="K64" s="35">
        <f t="shared" si="13"/>
        <v>6854</v>
      </c>
    </row>
    <row r="65" spans="1:11" s="19" customFormat="1" ht="18" customHeight="1" x14ac:dyDescent="0.25">
      <c r="A65" s="16"/>
      <c r="B65" s="16"/>
      <c r="C65" s="16"/>
      <c r="D65" s="16"/>
      <c r="E65" s="17" t="s">
        <v>37</v>
      </c>
      <c r="F65" s="18" t="s">
        <v>38</v>
      </c>
      <c r="G65" s="43">
        <v>29129</v>
      </c>
      <c r="H65" s="44">
        <v>0</v>
      </c>
      <c r="I65" s="44">
        <v>8013</v>
      </c>
      <c r="J65" s="44">
        <v>4086</v>
      </c>
      <c r="K65" s="44">
        <v>6854</v>
      </c>
    </row>
    <row r="66" spans="1:11" s="15" customFormat="1" ht="13.5" customHeight="1" x14ac:dyDescent="0.25">
      <c r="A66" s="12"/>
      <c r="B66" s="12"/>
      <c r="C66" s="13" t="s">
        <v>67</v>
      </c>
      <c r="D66" s="12"/>
      <c r="E66" s="12"/>
      <c r="F66" s="21" t="s">
        <v>68</v>
      </c>
      <c r="G66" s="45">
        <f>G67</f>
        <v>0</v>
      </c>
      <c r="H66" s="45">
        <f t="shared" ref="H66:K67" si="14">H67</f>
        <v>0</v>
      </c>
      <c r="I66" s="45">
        <f t="shared" si="14"/>
        <v>0</v>
      </c>
      <c r="J66" s="45">
        <f t="shared" si="14"/>
        <v>5293</v>
      </c>
      <c r="K66" s="45">
        <f t="shared" si="14"/>
        <v>0</v>
      </c>
    </row>
    <row r="67" spans="1:11" s="19" customFormat="1" ht="13.5" customHeight="1" x14ac:dyDescent="0.25">
      <c r="A67" s="10"/>
      <c r="B67" s="10"/>
      <c r="C67" s="10"/>
      <c r="D67" s="9" t="s">
        <v>10</v>
      </c>
      <c r="E67" s="10"/>
      <c r="F67" s="21" t="s">
        <v>68</v>
      </c>
      <c r="G67" s="45">
        <f>G68</f>
        <v>0</v>
      </c>
      <c r="H67" s="45">
        <f t="shared" si="14"/>
        <v>0</v>
      </c>
      <c r="I67" s="45">
        <f t="shared" si="14"/>
        <v>0</v>
      </c>
      <c r="J67" s="45">
        <f t="shared" si="14"/>
        <v>5293</v>
      </c>
      <c r="K67" s="45">
        <f t="shared" si="14"/>
        <v>0</v>
      </c>
    </row>
    <row r="68" spans="1:11" s="19" customFormat="1" ht="22.5" customHeight="1" x14ac:dyDescent="0.25">
      <c r="A68" s="16"/>
      <c r="B68" s="16"/>
      <c r="C68" s="16"/>
      <c r="D68" s="16"/>
      <c r="E68" s="17" t="s">
        <v>37</v>
      </c>
      <c r="F68" s="22" t="s">
        <v>69</v>
      </c>
      <c r="G68" s="46">
        <v>0</v>
      </c>
      <c r="H68" s="44">
        <v>0</v>
      </c>
      <c r="I68" s="44">
        <v>0</v>
      </c>
      <c r="J68" s="44">
        <f>4021+1272</f>
        <v>5293</v>
      </c>
      <c r="K68" s="44">
        <v>0</v>
      </c>
    </row>
    <row r="69" spans="1:11" s="15" customFormat="1" ht="51" customHeight="1" x14ac:dyDescent="0.25">
      <c r="A69" s="12"/>
      <c r="B69" s="12"/>
      <c r="C69" s="13" t="s">
        <v>48</v>
      </c>
      <c r="D69" s="12"/>
      <c r="E69" s="12"/>
      <c r="F69" s="14" t="s">
        <v>70</v>
      </c>
      <c r="G69" s="41">
        <f>G70</f>
        <v>5085</v>
      </c>
      <c r="H69" s="41">
        <f t="shared" ref="H69:K69" si="15">H70</f>
        <v>558</v>
      </c>
      <c r="I69" s="41">
        <f t="shared" si="15"/>
        <v>556</v>
      </c>
      <c r="J69" s="41">
        <f t="shared" si="15"/>
        <v>609</v>
      </c>
      <c r="K69" s="41">
        <f t="shared" si="15"/>
        <v>650</v>
      </c>
    </row>
    <row r="70" spans="1:11" s="19" customFormat="1" ht="61.5" customHeight="1" x14ac:dyDescent="0.25">
      <c r="A70" s="10"/>
      <c r="B70" s="10"/>
      <c r="C70" s="10"/>
      <c r="D70" s="9" t="s">
        <v>10</v>
      </c>
      <c r="E70" s="10"/>
      <c r="F70" s="11" t="s">
        <v>70</v>
      </c>
      <c r="G70" s="35">
        <f>SUM(G71:G72)</f>
        <v>5085</v>
      </c>
      <c r="H70" s="35">
        <f t="shared" ref="H70:K70" si="16">SUM(H71:H72)</f>
        <v>558</v>
      </c>
      <c r="I70" s="35">
        <f t="shared" si="16"/>
        <v>556</v>
      </c>
      <c r="J70" s="35">
        <f t="shared" si="16"/>
        <v>609</v>
      </c>
      <c r="K70" s="35">
        <f t="shared" si="16"/>
        <v>650</v>
      </c>
    </row>
    <row r="71" spans="1:11" s="19" customFormat="1" ht="12.75" customHeight="1" x14ac:dyDescent="0.25">
      <c r="A71" s="16"/>
      <c r="B71" s="16"/>
      <c r="C71" s="16"/>
      <c r="D71" s="16"/>
      <c r="E71" s="17" t="s">
        <v>37</v>
      </c>
      <c r="F71" s="18" t="s">
        <v>38</v>
      </c>
      <c r="G71" s="43">
        <v>34</v>
      </c>
      <c r="H71" s="44">
        <v>4</v>
      </c>
      <c r="I71" s="44">
        <v>5</v>
      </c>
      <c r="J71" s="44">
        <v>3</v>
      </c>
      <c r="K71" s="44">
        <v>4</v>
      </c>
    </row>
    <row r="72" spans="1:11" s="19" customFormat="1" ht="12.75" customHeight="1" x14ac:dyDescent="0.25">
      <c r="A72" s="16"/>
      <c r="B72" s="16"/>
      <c r="C72" s="16"/>
      <c r="D72" s="16"/>
      <c r="E72" s="17" t="s">
        <v>71</v>
      </c>
      <c r="F72" s="18" t="s">
        <v>72</v>
      </c>
      <c r="G72" s="43">
        <v>5051</v>
      </c>
      <c r="H72" s="44">
        <v>554</v>
      </c>
      <c r="I72" s="44">
        <v>551</v>
      </c>
      <c r="J72" s="44">
        <v>606</v>
      </c>
      <c r="K72" s="44">
        <v>646</v>
      </c>
    </row>
    <row r="73" spans="1:11" s="23" customFormat="1" ht="12.75" customHeight="1" x14ac:dyDescent="0.25">
      <c r="A73" s="10"/>
      <c r="B73" s="10"/>
      <c r="C73" s="13" t="s">
        <v>73</v>
      </c>
      <c r="D73" s="9" t="s">
        <v>10</v>
      </c>
      <c r="E73" s="9"/>
      <c r="F73" s="11" t="s">
        <v>74</v>
      </c>
      <c r="G73" s="35">
        <f>SUM(G74:G82)</f>
        <v>3401</v>
      </c>
      <c r="H73" s="35">
        <f t="shared" ref="H73:K73" si="17">SUM(H74:H82)</f>
        <v>472</v>
      </c>
      <c r="I73" s="35">
        <f t="shared" si="17"/>
        <v>524</v>
      </c>
      <c r="J73" s="35">
        <f t="shared" si="17"/>
        <v>285</v>
      </c>
      <c r="K73" s="35">
        <f t="shared" si="17"/>
        <v>161</v>
      </c>
    </row>
    <row r="74" spans="1:11" s="23" customFormat="1" ht="12.75" customHeight="1" x14ac:dyDescent="0.25">
      <c r="A74" s="10"/>
      <c r="B74" s="10"/>
      <c r="C74" s="13"/>
      <c r="D74" s="9"/>
      <c r="E74" s="17" t="s">
        <v>11</v>
      </c>
      <c r="F74" s="18" t="s">
        <v>12</v>
      </c>
      <c r="G74" s="43">
        <v>2649</v>
      </c>
      <c r="H74" s="44">
        <v>424</v>
      </c>
      <c r="I74" s="44">
        <f>501-92</f>
        <v>409</v>
      </c>
      <c r="J74" s="44">
        <v>76</v>
      </c>
      <c r="K74" s="44">
        <v>43</v>
      </c>
    </row>
    <row r="75" spans="1:11" s="23" customFormat="1" ht="12.75" customHeight="1" x14ac:dyDescent="0.25">
      <c r="A75" s="10"/>
      <c r="B75" s="10"/>
      <c r="C75" s="13"/>
      <c r="D75" s="9"/>
      <c r="E75" s="17" t="s">
        <v>13</v>
      </c>
      <c r="F75" s="18" t="s">
        <v>14</v>
      </c>
      <c r="G75" s="43">
        <v>62</v>
      </c>
      <c r="H75" s="44">
        <v>0</v>
      </c>
      <c r="I75" s="44">
        <v>57</v>
      </c>
      <c r="J75" s="44">
        <v>159</v>
      </c>
      <c r="K75" s="44">
        <v>51</v>
      </c>
    </row>
    <row r="76" spans="1:11" s="23" customFormat="1" ht="12.75" customHeight="1" x14ac:dyDescent="0.25">
      <c r="A76" s="10"/>
      <c r="B76" s="10"/>
      <c r="C76" s="13"/>
      <c r="D76" s="9"/>
      <c r="E76" s="17" t="s">
        <v>15</v>
      </c>
      <c r="F76" s="18" t="s">
        <v>16</v>
      </c>
      <c r="G76" s="43">
        <v>124</v>
      </c>
      <c r="H76" s="44">
        <v>24</v>
      </c>
      <c r="I76" s="44">
        <v>24</v>
      </c>
      <c r="J76" s="44">
        <v>24</v>
      </c>
      <c r="K76" s="44">
        <f>10+22</f>
        <v>32</v>
      </c>
    </row>
    <row r="77" spans="1:11" s="23" customFormat="1" ht="22.5" customHeight="1" x14ac:dyDescent="0.25">
      <c r="A77" s="10"/>
      <c r="B77" s="10"/>
      <c r="C77" s="13"/>
      <c r="D77" s="9"/>
      <c r="E77" s="17" t="s">
        <v>17</v>
      </c>
      <c r="F77" s="18" t="s">
        <v>18</v>
      </c>
      <c r="G77" s="43">
        <v>85</v>
      </c>
      <c r="H77" s="44">
        <v>16</v>
      </c>
      <c r="I77" s="44">
        <v>16</v>
      </c>
      <c r="J77" s="44">
        <v>16</v>
      </c>
      <c r="K77" s="44">
        <v>10</v>
      </c>
    </row>
    <row r="78" spans="1:11" s="19" customFormat="1" ht="22.5" customHeight="1" x14ac:dyDescent="0.25">
      <c r="A78" s="16"/>
      <c r="B78" s="16"/>
      <c r="C78" s="16"/>
      <c r="D78" s="16"/>
      <c r="E78" s="17" t="s">
        <v>21</v>
      </c>
      <c r="F78" s="18" t="s">
        <v>22</v>
      </c>
      <c r="G78" s="43">
        <v>40</v>
      </c>
      <c r="H78" s="44">
        <v>8</v>
      </c>
      <c r="I78" s="44">
        <v>7</v>
      </c>
      <c r="J78" s="44">
        <v>8</v>
      </c>
      <c r="K78" s="44">
        <v>3</v>
      </c>
    </row>
    <row r="79" spans="1:11" s="19" customFormat="1" ht="13.5" customHeight="1" x14ac:dyDescent="0.25">
      <c r="A79" s="16"/>
      <c r="B79" s="16"/>
      <c r="C79" s="16"/>
      <c r="D79" s="16"/>
      <c r="E79" s="17" t="s">
        <v>31</v>
      </c>
      <c r="F79" s="18" t="s">
        <v>32</v>
      </c>
      <c r="G79" s="43"/>
      <c r="H79" s="44">
        <v>0</v>
      </c>
      <c r="I79" s="44">
        <v>0</v>
      </c>
      <c r="J79" s="44">
        <v>0</v>
      </c>
      <c r="K79" s="44">
        <v>20</v>
      </c>
    </row>
    <row r="80" spans="1:11" s="19" customFormat="1" ht="13.5" customHeight="1" x14ac:dyDescent="0.25">
      <c r="A80" s="16"/>
      <c r="B80" s="16"/>
      <c r="C80" s="16"/>
      <c r="D80" s="16"/>
      <c r="E80" s="17" t="s">
        <v>33</v>
      </c>
      <c r="F80" s="18" t="s">
        <v>34</v>
      </c>
      <c r="G80" s="43">
        <v>6</v>
      </c>
      <c r="H80" s="44">
        <v>0</v>
      </c>
      <c r="I80" s="44">
        <v>2</v>
      </c>
      <c r="J80" s="44">
        <v>1</v>
      </c>
      <c r="K80" s="44">
        <v>1</v>
      </c>
    </row>
    <row r="81" spans="1:11" s="19" customFormat="1" ht="13.5" customHeight="1" x14ac:dyDescent="0.25">
      <c r="A81" s="16"/>
      <c r="B81" s="16"/>
      <c r="C81" s="16"/>
      <c r="D81" s="16"/>
      <c r="E81" s="17" t="s">
        <v>35</v>
      </c>
      <c r="F81" s="18" t="s">
        <v>36</v>
      </c>
      <c r="G81" s="43"/>
      <c r="H81" s="44">
        <v>0</v>
      </c>
      <c r="I81" s="44">
        <v>9</v>
      </c>
      <c r="J81" s="44">
        <v>1</v>
      </c>
      <c r="K81" s="44">
        <v>1</v>
      </c>
    </row>
    <row r="82" spans="1:11" s="19" customFormat="1" ht="13.5" customHeight="1" x14ac:dyDescent="0.25">
      <c r="A82" s="16"/>
      <c r="B82" s="16"/>
      <c r="C82" s="16"/>
      <c r="D82" s="16"/>
      <c r="E82" s="17" t="s">
        <v>39</v>
      </c>
      <c r="F82" s="18" t="s">
        <v>40</v>
      </c>
      <c r="G82" s="43">
        <v>435</v>
      </c>
      <c r="H82" s="44">
        <v>0</v>
      </c>
      <c r="I82" s="44">
        <v>0</v>
      </c>
      <c r="J82" s="44">
        <v>0</v>
      </c>
      <c r="K82" s="44">
        <v>0</v>
      </c>
    </row>
    <row r="83" spans="1:11" s="23" customFormat="1" ht="37.5" customHeight="1" x14ac:dyDescent="0.25">
      <c r="A83" s="10"/>
      <c r="B83" s="10"/>
      <c r="C83" s="13" t="s">
        <v>75</v>
      </c>
      <c r="D83" s="9" t="s">
        <v>10</v>
      </c>
      <c r="E83" s="9"/>
      <c r="F83" s="11" t="s">
        <v>76</v>
      </c>
      <c r="G83" s="35">
        <f>G84</f>
        <v>11515</v>
      </c>
      <c r="H83" s="35">
        <f t="shared" ref="H83:K83" si="18">H84</f>
        <v>1076</v>
      </c>
      <c r="I83" s="35">
        <f t="shared" si="18"/>
        <v>4754</v>
      </c>
      <c r="J83" s="35">
        <f t="shared" si="18"/>
        <v>0</v>
      </c>
      <c r="K83" s="35">
        <f t="shared" si="18"/>
        <v>0</v>
      </c>
    </row>
    <row r="84" spans="1:11" s="23" customFormat="1" ht="15.75" customHeight="1" x14ac:dyDescent="0.25">
      <c r="A84" s="10"/>
      <c r="B84" s="10"/>
      <c r="C84" s="13"/>
      <c r="D84" s="9"/>
      <c r="E84" s="17" t="s">
        <v>37</v>
      </c>
      <c r="F84" s="18" t="s">
        <v>38</v>
      </c>
      <c r="G84" s="43">
        <v>11515</v>
      </c>
      <c r="H84" s="44">
        <v>1076</v>
      </c>
      <c r="I84" s="44">
        <v>4754</v>
      </c>
      <c r="J84" s="44">
        <v>0</v>
      </c>
      <c r="K84" s="44">
        <v>0</v>
      </c>
    </row>
    <row r="85" spans="1:11" s="15" customFormat="1" ht="25.5" x14ac:dyDescent="0.25">
      <c r="A85" s="12"/>
      <c r="B85" s="12"/>
      <c r="C85" s="13" t="s">
        <v>77</v>
      </c>
      <c r="D85" s="12"/>
      <c r="E85" s="12"/>
      <c r="F85" s="14" t="s">
        <v>78</v>
      </c>
      <c r="G85" s="41">
        <f>G86</f>
        <v>10731</v>
      </c>
      <c r="H85" s="41">
        <f t="shared" ref="H85:K85" si="19">H86</f>
        <v>1299</v>
      </c>
      <c r="I85" s="41">
        <f t="shared" si="19"/>
        <v>1553</v>
      </c>
      <c r="J85" s="41">
        <f t="shared" si="19"/>
        <v>1395</v>
      </c>
      <c r="K85" s="41">
        <f t="shared" si="19"/>
        <v>1195</v>
      </c>
    </row>
    <row r="86" spans="1:11" s="19" customFormat="1" ht="25.5" x14ac:dyDescent="0.25">
      <c r="A86" s="10"/>
      <c r="B86" s="10"/>
      <c r="C86" s="10"/>
      <c r="D86" s="9" t="s">
        <v>10</v>
      </c>
      <c r="E86" s="10"/>
      <c r="F86" s="11" t="s">
        <v>78</v>
      </c>
      <c r="G86" s="35">
        <f>SUM(G87:G89)</f>
        <v>10731</v>
      </c>
      <c r="H86" s="35">
        <f t="shared" ref="H86:K86" si="20">SUM(H87:H89)</f>
        <v>1299</v>
      </c>
      <c r="I86" s="35">
        <f t="shared" si="20"/>
        <v>1553</v>
      </c>
      <c r="J86" s="35">
        <f t="shared" si="20"/>
        <v>1395</v>
      </c>
      <c r="K86" s="35">
        <f t="shared" si="20"/>
        <v>1195</v>
      </c>
    </row>
    <row r="87" spans="1:11" s="19" customFormat="1" ht="15" customHeight="1" x14ac:dyDescent="0.25">
      <c r="A87" s="16"/>
      <c r="B87" s="16"/>
      <c r="C87" s="16"/>
      <c r="D87" s="16"/>
      <c r="E87" s="17" t="s">
        <v>79</v>
      </c>
      <c r="F87" s="18" t="s">
        <v>80</v>
      </c>
      <c r="G87" s="43">
        <v>7588</v>
      </c>
      <c r="H87" s="44">
        <f>993-122+38+2</f>
        <v>911</v>
      </c>
      <c r="I87" s="44">
        <f>995+92+732-193-499-6</f>
        <v>1121</v>
      </c>
      <c r="J87" s="44">
        <v>993</v>
      </c>
      <c r="K87" s="44">
        <v>782</v>
      </c>
    </row>
    <row r="88" spans="1:11" s="19" customFormat="1" ht="15" customHeight="1" x14ac:dyDescent="0.25">
      <c r="A88" s="16"/>
      <c r="B88" s="16"/>
      <c r="C88" s="16"/>
      <c r="D88" s="16"/>
      <c r="E88" s="17" t="s">
        <v>37</v>
      </c>
      <c r="F88" s="18" t="s">
        <v>38</v>
      </c>
      <c r="G88" s="43">
        <v>44</v>
      </c>
      <c r="H88" s="44">
        <v>9</v>
      </c>
      <c r="I88" s="44">
        <f>19-15</f>
        <v>4</v>
      </c>
      <c r="J88" s="44">
        <v>5</v>
      </c>
      <c r="K88" s="44">
        <v>1</v>
      </c>
    </row>
    <row r="89" spans="1:11" s="19" customFormat="1" ht="15" customHeight="1" x14ac:dyDescent="0.25">
      <c r="A89" s="16"/>
      <c r="B89" s="16"/>
      <c r="C89" s="16"/>
      <c r="D89" s="16"/>
      <c r="E89" s="17" t="s">
        <v>71</v>
      </c>
      <c r="F89" s="18" t="s">
        <v>72</v>
      </c>
      <c r="G89" s="43">
        <v>3099</v>
      </c>
      <c r="H89" s="44">
        <f>409-32+16-14</f>
        <v>379</v>
      </c>
      <c r="I89" s="44">
        <f>408+195-75-100</f>
        <v>428</v>
      </c>
      <c r="J89" s="44">
        <f>409+55-91+24</f>
        <v>397</v>
      </c>
      <c r="K89" s="44">
        <v>412</v>
      </c>
    </row>
    <row r="90" spans="1:11" s="15" customFormat="1" ht="27" customHeight="1" x14ac:dyDescent="0.25">
      <c r="A90" s="12"/>
      <c r="B90" s="12"/>
      <c r="C90" s="13" t="s">
        <v>81</v>
      </c>
      <c r="D90" s="12"/>
      <c r="E90" s="12"/>
      <c r="F90" s="14" t="s">
        <v>82</v>
      </c>
      <c r="G90" s="41">
        <f>SUM(G91:G96)</f>
        <v>166619</v>
      </c>
      <c r="H90" s="41">
        <f t="shared" ref="H90:K90" si="21">SUM(H91:H96)</f>
        <v>3640.5</v>
      </c>
      <c r="I90" s="41">
        <f t="shared" si="21"/>
        <v>41139.5</v>
      </c>
      <c r="J90" s="41">
        <f t="shared" si="21"/>
        <v>0</v>
      </c>
      <c r="K90" s="41">
        <f t="shared" si="21"/>
        <v>223</v>
      </c>
    </row>
    <row r="91" spans="1:11" s="15" customFormat="1" ht="15" customHeight="1" x14ac:dyDescent="0.25">
      <c r="A91" s="24"/>
      <c r="B91" s="12"/>
      <c r="C91" s="13"/>
      <c r="D91" s="12"/>
      <c r="E91" s="25">
        <v>412</v>
      </c>
      <c r="F91" s="22" t="s">
        <v>104</v>
      </c>
      <c r="G91" s="52">
        <v>524</v>
      </c>
      <c r="H91" s="42"/>
      <c r="I91" s="42"/>
      <c r="J91" s="42"/>
      <c r="K91" s="42"/>
    </row>
    <row r="92" spans="1:11" s="19" customFormat="1" ht="24" customHeight="1" x14ac:dyDescent="0.25">
      <c r="A92" s="26"/>
      <c r="B92" s="10"/>
      <c r="C92" s="10"/>
      <c r="D92" s="9"/>
      <c r="E92" s="16">
        <v>413</v>
      </c>
      <c r="F92" s="22" t="s">
        <v>69</v>
      </c>
      <c r="G92" s="46">
        <v>0</v>
      </c>
      <c r="H92" s="44">
        <v>0</v>
      </c>
      <c r="I92" s="44">
        <v>11980</v>
      </c>
      <c r="J92" s="44">
        <v>0</v>
      </c>
      <c r="K92" s="44">
        <v>0</v>
      </c>
    </row>
    <row r="93" spans="1:11" s="19" customFormat="1" ht="25.5" customHeight="1" x14ac:dyDescent="0.25">
      <c r="A93" s="27"/>
      <c r="B93" s="16"/>
      <c r="C93" s="16"/>
      <c r="D93" s="16"/>
      <c r="E93" s="17" t="s">
        <v>83</v>
      </c>
      <c r="F93" s="18" t="s">
        <v>69</v>
      </c>
      <c r="G93" s="43">
        <v>23582</v>
      </c>
      <c r="H93" s="44">
        <v>3640</v>
      </c>
      <c r="I93" s="44">
        <v>21467</v>
      </c>
      <c r="J93" s="44">
        <v>0</v>
      </c>
      <c r="K93" s="44">
        <v>0</v>
      </c>
    </row>
    <row r="94" spans="1:11" s="19" customFormat="1" ht="21.75" customHeight="1" x14ac:dyDescent="0.25">
      <c r="A94" s="27"/>
      <c r="B94" s="16"/>
      <c r="C94" s="16"/>
      <c r="D94" s="16"/>
      <c r="E94" s="17" t="s">
        <v>84</v>
      </c>
      <c r="F94" s="28" t="s">
        <v>85</v>
      </c>
      <c r="G94" s="47">
        <v>1063</v>
      </c>
      <c r="H94" s="44">
        <v>0.5</v>
      </c>
      <c r="I94" s="44">
        <v>0.5</v>
      </c>
      <c r="J94" s="44">
        <v>0</v>
      </c>
      <c r="K94" s="44">
        <v>0</v>
      </c>
    </row>
    <row r="95" spans="1:11" s="19" customFormat="1" ht="14.25" customHeight="1" x14ac:dyDescent="0.25">
      <c r="A95" s="27"/>
      <c r="B95" s="16"/>
      <c r="C95" s="16"/>
      <c r="D95" s="16"/>
      <c r="E95" s="17" t="s">
        <v>59</v>
      </c>
      <c r="F95" s="28" t="s">
        <v>60</v>
      </c>
      <c r="G95" s="47">
        <v>41</v>
      </c>
      <c r="H95" s="44">
        <v>0</v>
      </c>
      <c r="I95" s="44">
        <v>0</v>
      </c>
      <c r="J95" s="44">
        <v>0</v>
      </c>
      <c r="K95" s="44">
        <v>0</v>
      </c>
    </row>
    <row r="96" spans="1:11" s="19" customFormat="1" ht="22.5" customHeight="1" x14ac:dyDescent="0.25">
      <c r="A96" s="16"/>
      <c r="B96" s="16"/>
      <c r="C96" s="16"/>
      <c r="D96" s="16"/>
      <c r="E96" s="17" t="s">
        <v>86</v>
      </c>
      <c r="F96" s="29" t="s">
        <v>87</v>
      </c>
      <c r="G96" s="48">
        <v>141409</v>
      </c>
      <c r="H96" s="44">
        <v>0</v>
      </c>
      <c r="I96" s="44">
        <v>7692</v>
      </c>
      <c r="J96" s="44">
        <v>0</v>
      </c>
      <c r="K96" s="44">
        <v>223</v>
      </c>
    </row>
    <row r="97" spans="1:11" s="15" customFormat="1" ht="39" customHeight="1" x14ac:dyDescent="0.25">
      <c r="A97" s="30"/>
      <c r="B97" s="30"/>
      <c r="C97" s="31" t="s">
        <v>13</v>
      </c>
      <c r="D97" s="17" t="s">
        <v>10</v>
      </c>
      <c r="E97" s="30"/>
      <c r="F97" s="32" t="s">
        <v>88</v>
      </c>
      <c r="G97" s="49">
        <f>G98</f>
        <v>1648</v>
      </c>
      <c r="H97" s="49">
        <f t="shared" ref="H97:K97" si="22">H98</f>
        <v>1646</v>
      </c>
      <c r="I97" s="49">
        <f t="shared" si="22"/>
        <v>1645</v>
      </c>
      <c r="J97" s="49">
        <f t="shared" si="22"/>
        <v>1795</v>
      </c>
      <c r="K97" s="49">
        <f t="shared" si="22"/>
        <v>1492</v>
      </c>
    </row>
    <row r="98" spans="1:11" s="19" customFormat="1" ht="24" customHeight="1" x14ac:dyDescent="0.25">
      <c r="A98" s="27"/>
      <c r="B98" s="16"/>
      <c r="C98" s="16"/>
      <c r="D98" s="16"/>
      <c r="E98" s="17" t="s">
        <v>89</v>
      </c>
      <c r="F98" s="18" t="s">
        <v>90</v>
      </c>
      <c r="G98" s="43">
        <v>1648</v>
      </c>
      <c r="H98" s="44">
        <v>1646</v>
      </c>
      <c r="I98" s="44">
        <v>1645</v>
      </c>
      <c r="J98" s="44">
        <f>3581-1645-141</f>
        <v>1795</v>
      </c>
      <c r="K98" s="44">
        <f>3286-1794</f>
        <v>1492</v>
      </c>
    </row>
    <row r="99" spans="1:11" s="20" customFormat="1" ht="10.5" customHeight="1" x14ac:dyDescent="0.25">
      <c r="A99" s="1"/>
      <c r="B99" s="1"/>
      <c r="C99" s="1"/>
      <c r="D99" s="1"/>
      <c r="E99" s="1"/>
      <c r="F99" s="33"/>
      <c r="G99" s="50"/>
      <c r="H99" s="51"/>
      <c r="I99" s="51"/>
      <c r="J99" s="51"/>
      <c r="K99" s="51"/>
    </row>
    <row r="100" spans="1:11" s="20" customFormat="1" ht="10.5" customHeight="1" x14ac:dyDescent="0.25">
      <c r="A100" s="1"/>
      <c r="B100" s="1"/>
      <c r="C100" s="1"/>
      <c r="D100" s="1"/>
      <c r="E100" s="1"/>
      <c r="F100" s="33"/>
      <c r="G100" s="50"/>
      <c r="H100" s="51"/>
      <c r="I100" s="51"/>
      <c r="J100" s="51"/>
      <c r="K100" s="51"/>
    </row>
    <row r="101" spans="1:11" s="20" customFormat="1" ht="18" customHeight="1" x14ac:dyDescent="0.25">
      <c r="A101" s="1"/>
      <c r="B101" s="1"/>
      <c r="C101" s="1"/>
      <c r="D101" s="1"/>
      <c r="E101" s="1"/>
      <c r="F101" s="58" t="s">
        <v>106</v>
      </c>
      <c r="G101" s="58"/>
      <c r="H101" s="39"/>
      <c r="I101" s="40"/>
      <c r="J101" s="39"/>
      <c r="K101" s="39"/>
    </row>
    <row r="102" spans="1:11" s="20" customFormat="1" ht="10.5" customHeight="1" x14ac:dyDescent="0.25">
      <c r="A102" s="1"/>
      <c r="B102" s="1"/>
      <c r="C102" s="1"/>
      <c r="D102" s="1"/>
      <c r="E102" s="1"/>
      <c r="F102" s="33" t="s">
        <v>91</v>
      </c>
      <c r="G102" s="50"/>
      <c r="H102" s="51"/>
      <c r="I102" s="51"/>
      <c r="J102" s="51"/>
      <c r="K102" s="51"/>
    </row>
    <row r="103" spans="1:11" s="20" customFormat="1" ht="10.5" customHeight="1" x14ac:dyDescent="0.25">
      <c r="A103" s="1"/>
      <c r="B103" s="1"/>
      <c r="C103" s="1"/>
      <c r="D103" s="1"/>
      <c r="E103" s="1"/>
      <c r="F103" s="33" t="s">
        <v>92</v>
      </c>
      <c r="G103" s="50"/>
      <c r="H103" s="39"/>
      <c r="I103" s="40"/>
      <c r="J103" s="39"/>
      <c r="K103" s="39"/>
    </row>
    <row r="104" spans="1:11" s="20" customFormat="1" ht="10.5" customHeight="1" x14ac:dyDescent="0.25">
      <c r="A104" s="1"/>
      <c r="B104" s="1"/>
      <c r="C104" s="1"/>
      <c r="D104" s="1"/>
      <c r="E104" s="1"/>
      <c r="F104" s="33"/>
      <c r="G104" s="50"/>
      <c r="H104" s="39"/>
      <c r="I104" s="40"/>
      <c r="J104" s="39"/>
      <c r="K104" s="39"/>
    </row>
    <row r="105" spans="1:11" s="20" customFormat="1" ht="10.5" customHeight="1" x14ac:dyDescent="0.25">
      <c r="A105" s="1"/>
      <c r="B105" s="1"/>
      <c r="C105" s="1"/>
      <c r="D105" s="1"/>
      <c r="E105" s="1"/>
      <c r="F105" s="33"/>
      <c r="G105" s="50"/>
      <c r="H105" s="39"/>
      <c r="I105" s="40"/>
      <c r="J105" s="39"/>
      <c r="K105" s="39"/>
    </row>
    <row r="106" spans="1:11" s="20" customFormat="1" ht="22.5" customHeight="1" x14ac:dyDescent="0.25">
      <c r="A106" s="1"/>
      <c r="B106" s="1"/>
      <c r="C106" s="1"/>
      <c r="D106" s="1"/>
      <c r="E106" s="1"/>
      <c r="F106" s="33" t="s">
        <v>107</v>
      </c>
      <c r="G106" s="50"/>
      <c r="H106" s="39"/>
      <c r="I106" s="40"/>
      <c r="J106" s="39"/>
      <c r="K106" s="39"/>
    </row>
    <row r="107" spans="1:11" s="20" customFormat="1" ht="10.5" customHeight="1" x14ac:dyDescent="0.25">
      <c r="A107" s="1"/>
      <c r="B107" s="1"/>
      <c r="C107" s="1"/>
      <c r="D107" s="1"/>
      <c r="E107" s="1"/>
      <c r="F107" s="33" t="s">
        <v>93</v>
      </c>
      <c r="G107" s="50"/>
      <c r="H107" s="39"/>
      <c r="I107" s="40"/>
      <c r="J107" s="39"/>
      <c r="K107" s="39"/>
    </row>
    <row r="108" spans="1:11" s="20" customFormat="1" x14ac:dyDescent="0.25">
      <c r="A108" s="1"/>
      <c r="B108" s="1"/>
      <c r="C108" s="1"/>
      <c r="D108" s="1"/>
      <c r="E108" s="1"/>
      <c r="F108" s="3"/>
      <c r="G108" s="34"/>
      <c r="H108" s="39"/>
      <c r="I108" s="40"/>
      <c r="J108" s="39"/>
      <c r="K108" s="39"/>
    </row>
  </sheetData>
  <mergeCells count="9">
    <mergeCell ref="F2:I2"/>
    <mergeCell ref="J2:K2"/>
    <mergeCell ref="F101:G101"/>
    <mergeCell ref="H4:H6"/>
    <mergeCell ref="I4:I6"/>
    <mergeCell ref="J4:J6"/>
    <mergeCell ref="K4:K6"/>
    <mergeCell ref="F4:F6"/>
    <mergeCell ref="G4:G6"/>
  </mergeCells>
  <pageMargins left="0.19685039370078741" right="0.19685039370078741" top="0.39370078740157483" bottom="0.39370078740157483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22</vt:lpstr>
      <vt:lpstr>Лист1</vt:lpstr>
      <vt:lpstr>'22'!Область_печати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2018-09-20T09:04:39Z</dcterms:modified>
</cp:coreProperties>
</file>